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hrn" sheetId="1" state="visible" r:id="rId1"/>
    <sheet xmlns:r="http://schemas.openxmlformats.org/officeDocument/2006/relationships" name="HMG_mapa" sheetId="2" state="visible" r:id="rId2"/>
    <sheet xmlns:r="http://schemas.openxmlformats.org/officeDocument/2006/relationships" name="Gantt_mapa" sheetId="3" state="visible" r:id="rId3"/>
    <sheet xmlns:r="http://schemas.openxmlformats.org/officeDocument/2006/relationships" name="Varianta_70m" sheetId="4" state="visible" r:id="rId4"/>
    <sheet xmlns:r="http://schemas.openxmlformats.org/officeDocument/2006/relationships" name="Svatky_zdroje" sheetId="5" state="visible" r:id="rId5"/>
  </sheets>
  <definedNames>
    <definedName name="_xlnm.Print_Area" localSheetId="0">'Souhrn'!$A$1:$D$34</definedName>
    <definedName name="_xlnm._FilterDatabase" localSheetId="1" hidden="1">'HMG_mapa'!$A$6:$L$12</definedName>
    <definedName name="_xlnm.Print_Titles" localSheetId="1">'HMG_mapa'!$1:$6</definedName>
    <definedName name="_xlnm.Print_Area" localSheetId="1">'HMG_mapa'!$A$1:$L$24</definedName>
    <definedName name="_xlnm.Print_Area" localSheetId="2">'Gantt_mapa'!$A$1:$U$21</definedName>
    <definedName name="_xlnm.Print_Titles" localSheetId="3">'Varianta_70m'!$1:$6</definedName>
    <definedName name="_xlnm.Print_Area" localSheetId="3">'Varianta_70m'!$A$1:$I$28</definedName>
    <definedName name="_xlnm.Print_Area" localSheetId="4">'Svatky_zdroje'!$A$1:$D$28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&quot;.&quot;mm&quot;.&quot;yyyy"/>
    <numFmt numFmtId="166" formatCode="yyyy-mm-dd"/>
    <numFmt numFmtId="167" formatCode="dd&quot;.&quot;mm&quot;.&quot;"/>
    <numFmt numFmtId="168" formatCode="0;[Red]-0;;"/>
  </numFmts>
  <fonts count="18">
    <font>
      <name val="Calibri"/>
      <family val="2"/>
      <color theme="1"/>
      <sz val="11"/>
      <scheme val="minor"/>
    </font>
    <font>
      <name val="Aptos"/>
      <b val="1"/>
      <color rgb="00FFFFFF"/>
      <sz val="20"/>
    </font>
    <font>
      <name val="Aptos"/>
      <color rgb="0064748B"/>
      <sz val="11"/>
    </font>
    <font>
      <name val="Aptos"/>
      <b val="1"/>
      <color rgb="00FFFFFF"/>
      <sz val="12"/>
    </font>
    <font>
      <name val="Aptos"/>
      <b val="1"/>
      <color rgb="0064748B"/>
      <sz val="11"/>
    </font>
    <font>
      <name val="Aptos"/>
      <color rgb="0000804A"/>
      <sz val="11"/>
    </font>
    <font>
      <name val="Aptos"/>
      <color rgb="0064748B"/>
      <sz val="10"/>
    </font>
    <font>
      <name val="Aptos"/>
      <color rgb="00A66010"/>
      <sz val="11"/>
    </font>
    <font>
      <name val="Aptos"/>
      <color rgb="00A66010"/>
      <sz val="10"/>
    </font>
    <font>
      <name val="Aptos"/>
      <color rgb="00111827"/>
      <sz val="11"/>
    </font>
    <font>
      <name val="Aptos"/>
      <color rgb="00145BC4"/>
      <sz val="11"/>
    </font>
    <font>
      <name val="Aptos"/>
      <color rgb="007654A2"/>
      <sz val="11"/>
    </font>
    <font>
      <name val="Aptos"/>
      <b val="1"/>
      <color rgb="00FFFFFF"/>
      <sz val="11"/>
    </font>
    <font>
      <name val="Aptos"/>
      <b val="1"/>
      <color rgb="00B63A37"/>
      <sz val="12"/>
    </font>
    <font>
      <name val="Aptos"/>
      <b val="1"/>
      <color rgb="00111827"/>
      <sz val="11"/>
    </font>
    <font>
      <name val="Aptos"/>
      <color rgb="00183448"/>
      <sz val="11"/>
    </font>
    <font>
      <name val="Aptos"/>
      <b val="1"/>
      <color rgb="00A66010"/>
      <sz val="12"/>
    </font>
    <font>
      <name val="Aptos"/>
      <b val="1"/>
      <color rgb="007654A2"/>
      <sz val="11"/>
    </font>
  </fonts>
  <fills count="14">
    <fill>
      <patternFill/>
    </fill>
    <fill>
      <patternFill patternType="gray125"/>
    </fill>
    <fill>
      <patternFill patternType="solid">
        <fgColor rgb="00183448"/>
      </patternFill>
    </fill>
    <fill>
      <patternFill patternType="solid">
        <fgColor rgb="00007F87"/>
      </patternFill>
    </fill>
    <fill>
      <patternFill patternType="solid">
        <fgColor rgb="00FDE9E6"/>
      </patternFill>
    </fill>
    <fill>
      <patternFill patternType="solid">
        <fgColor rgb="00F2F6F8"/>
      </patternFill>
    </fill>
    <fill>
      <patternFill patternType="solid">
        <fgColor rgb="00E6ECFF"/>
      </patternFill>
    </fill>
    <fill>
      <patternFill patternType="solid">
        <fgColor rgb="00F6E5F8"/>
      </patternFill>
    </fill>
    <fill>
      <patternFill patternType="solid">
        <fgColor rgb="00E6F5EA"/>
      </patternFill>
    </fill>
    <fill>
      <patternFill patternType="solid">
        <fgColor rgb="00FFF6CD"/>
      </patternFill>
    </fill>
    <fill>
      <patternFill patternType="solid">
        <fgColor rgb="00FFF0DE"/>
      </patternFill>
    </fill>
    <fill>
      <patternFill patternType="solid">
        <fgColor rgb="00DDF8F8"/>
      </patternFill>
    </fill>
    <fill>
      <patternFill patternType="solid">
        <fgColor rgb="00DDF3F3"/>
      </patternFill>
    </fill>
    <fill>
      <patternFill patternType="solid">
        <fgColor rgb="00F1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vertical="center" wrapText="1"/>
    </xf>
    <xf numFmtId="3" fontId="5" fillId="0" borderId="0" applyAlignment="1" pivotButton="0" quotePrefix="0" xfId="0">
      <alignment horizontal="left" vertical="center" wrapText="1"/>
    </xf>
    <xf numFmtId="3" fontId="9" fillId="0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3" fontId="9" fillId="4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vertical="center" wrapText="1"/>
    </xf>
    <xf numFmtId="0" fontId="0" fillId="4" borderId="0" pivotButton="0" quotePrefix="0" xfId="0"/>
    <xf numFmtId="164" fontId="9" fillId="0" borderId="0" applyAlignment="1" pivotButton="0" quotePrefix="0" xfId="0">
      <alignment horizontal="left" vertical="center" wrapText="1"/>
    </xf>
    <xf numFmtId="165" fontId="9" fillId="0" borderId="0" applyAlignment="1" pivotButton="0" quotePrefix="0" xfId="0">
      <alignment horizontal="left" vertical="center" wrapText="1"/>
    </xf>
    <xf numFmtId="3" fontId="10" fillId="0" borderId="0" applyAlignment="1" pivotButton="0" quotePrefix="0" xfId="0">
      <alignment horizontal="left" vertical="center" wrapText="1"/>
    </xf>
    <xf numFmtId="165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vertical="center" wrapText="1"/>
    </xf>
    <xf numFmtId="0" fontId="0" fillId="5" borderId="0" pivotButton="0" quotePrefix="0" xfId="0"/>
    <xf numFmtId="0" fontId="12" fillId="2" borderId="0" applyAlignment="1" pivotButton="0" quotePrefix="0" xfId="0">
      <alignment horizontal="center" vertical="center" wrapText="1"/>
    </xf>
    <xf numFmtId="3" fontId="5" fillId="6" borderId="0" applyAlignment="1" pivotButton="0" quotePrefix="0" xfId="0">
      <alignment horizontal="center" vertical="center"/>
    </xf>
    <xf numFmtId="0" fontId="5" fillId="6" borderId="0" applyAlignment="1" pivotButton="0" quotePrefix="0" xfId="0">
      <alignment horizontal="left" vertical="center" wrapText="1"/>
    </xf>
    <xf numFmtId="3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left" vertical="center" wrapText="1"/>
    </xf>
    <xf numFmtId="3" fontId="9" fillId="0" borderId="0" applyAlignment="1" pivotButton="0" quotePrefix="0" xfId="0">
      <alignment horizontal="center" vertical="center"/>
    </xf>
    <xf numFmtId="2" fontId="9" fillId="0" borderId="0" applyAlignment="1" pivotButton="0" quotePrefix="0" xfId="0">
      <alignment horizontal="left" vertical="center" wrapText="1"/>
    </xf>
    <xf numFmtId="3" fontId="13" fillId="4" borderId="0" applyAlignment="1" pivotButton="0" quotePrefix="0" xfId="0">
      <alignment horizontal="center" vertical="center"/>
    </xf>
    <xf numFmtId="3" fontId="5" fillId="7" borderId="0" applyAlignment="1" pivotButton="0" quotePrefix="0" xfId="0">
      <alignment horizontal="center" vertical="center"/>
    </xf>
    <xf numFmtId="0" fontId="5" fillId="7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3" fontId="5" fillId="5" borderId="0" applyAlignment="1" pivotButton="0" quotePrefix="0" xfId="0">
      <alignment horizontal="center" vertical="center"/>
    </xf>
    <xf numFmtId="165" fontId="5" fillId="5" borderId="0" applyAlignment="1" pivotButton="0" quotePrefix="0" xfId="0">
      <alignment horizontal="left" vertical="center" wrapText="1"/>
    </xf>
    <xf numFmtId="165" fontId="9" fillId="5" borderId="0" applyAlignment="1" pivotButton="0" quotePrefix="0" xfId="0">
      <alignment horizontal="left" vertical="center" wrapText="1"/>
    </xf>
    <xf numFmtId="3" fontId="9" fillId="5" borderId="0" applyAlignment="1" pivotButton="0" quotePrefix="0" xfId="0">
      <alignment horizontal="center" vertical="center"/>
    </xf>
    <xf numFmtId="2" fontId="9" fillId="5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center" wrapText="1"/>
    </xf>
    <xf numFmtId="3" fontId="5" fillId="8" borderId="0" applyAlignment="1" pivotButton="0" quotePrefix="0" xfId="0">
      <alignment horizontal="center" vertical="center"/>
    </xf>
    <xf numFmtId="0" fontId="5" fillId="8" borderId="0" applyAlignment="1" pivotButton="0" quotePrefix="0" xfId="0">
      <alignment horizontal="left" vertical="center" wrapText="1"/>
    </xf>
    <xf numFmtId="3" fontId="5" fillId="9" borderId="0" applyAlignment="1" pivotButton="0" quotePrefix="0" xfId="0">
      <alignment horizontal="center" vertical="center"/>
    </xf>
    <xf numFmtId="0" fontId="5" fillId="9" borderId="0" applyAlignment="1" pivotButton="0" quotePrefix="0" xfId="0">
      <alignment horizontal="left" vertical="center" wrapText="1"/>
    </xf>
    <xf numFmtId="3" fontId="5" fillId="10" borderId="0" applyAlignment="1" pivotButton="0" quotePrefix="0" xfId="0">
      <alignment horizontal="center" vertical="center"/>
    </xf>
    <xf numFmtId="0" fontId="5" fillId="10" borderId="0" applyAlignment="1" pivotButton="0" quotePrefix="0" xfId="0">
      <alignment horizontal="left" vertical="center" wrapText="1"/>
    </xf>
    <xf numFmtId="3" fontId="5" fillId="11" borderId="0" applyAlignment="1" pivotButton="0" quotePrefix="0" xfId="0">
      <alignment horizontal="center" vertical="center"/>
    </xf>
    <xf numFmtId="0" fontId="5" fillId="11" borderId="0" applyAlignment="1" pivotButton="0" quotePrefix="0" xfId="0">
      <alignment horizontal="left" vertical="center" wrapText="1"/>
    </xf>
    <xf numFmtId="0" fontId="12" fillId="3" borderId="0" applyAlignment="1" pivotButton="0" quotePrefix="0" xfId="0">
      <alignment vertical="center" wrapText="1"/>
    </xf>
    <xf numFmtId="3" fontId="14" fillId="12" borderId="0" applyAlignment="1" pivotButton="0" quotePrefix="0" xfId="0">
      <alignment horizontal="center" vertical="center" wrapText="1"/>
    </xf>
    <xf numFmtId="0" fontId="15" fillId="12" borderId="0" applyAlignment="1" pivotButton="0" quotePrefix="0" xfId="0">
      <alignment vertical="center" wrapText="1"/>
    </xf>
    <xf numFmtId="0" fontId="0" fillId="12" borderId="0" pivotButton="0" quotePrefix="0" xfId="0"/>
    <xf numFmtId="0" fontId="7" fillId="5" borderId="0" applyAlignment="1" pivotButton="0" quotePrefix="0" xfId="0">
      <alignment vertical="center" wrapText="1"/>
    </xf>
    <xf numFmtId="167" fontId="12" fillId="2" borderId="0" applyAlignment="1" pivotButton="0" quotePrefix="0" xfId="0">
      <alignment horizontal="center" vertical="center" wrapText="1"/>
    </xf>
    <xf numFmtId="0" fontId="9" fillId="6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168" fontId="9" fillId="13" borderId="0" applyAlignment="1" pivotButton="0" quotePrefix="0" xfId="0">
      <alignment horizontal="center" vertical="center" wrapText="1"/>
    </xf>
    <xf numFmtId="0" fontId="9" fillId="7" borderId="0" applyAlignment="1" pivotButton="0" quotePrefix="0" xfId="0">
      <alignment horizontal="center" vertical="center" wrapText="1"/>
    </xf>
    <xf numFmtId="0" fontId="9" fillId="8" borderId="0" applyAlignment="1" pivotButton="0" quotePrefix="0" xfId="0">
      <alignment horizontal="center" vertical="center" wrapText="1"/>
    </xf>
    <xf numFmtId="0" fontId="9" fillId="9" borderId="0" applyAlignment="1" pivotButton="0" quotePrefix="0" xfId="0">
      <alignment horizontal="center" vertical="center" wrapText="1"/>
    </xf>
    <xf numFmtId="0" fontId="9" fillId="10" borderId="0" applyAlignment="1" pivotButton="0" quotePrefix="0" xfId="0">
      <alignment horizontal="center" vertical="center" wrapText="1"/>
    </xf>
    <xf numFmtId="0" fontId="9" fillId="11" borderId="0" applyAlignment="1" pivotButton="0" quotePrefix="0" xfId="0">
      <alignment horizontal="center" vertical="center" wrapText="1"/>
    </xf>
    <xf numFmtId="3" fontId="9" fillId="6" borderId="0" applyAlignment="1" pivotButton="0" quotePrefix="0" xfId="0">
      <alignment horizontal="left" vertical="center" wrapText="1"/>
    </xf>
    <xf numFmtId="3" fontId="9" fillId="7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left" vertical="center" wrapText="1"/>
    </xf>
    <xf numFmtId="3" fontId="9" fillId="5" borderId="0" applyAlignment="1" pivotButton="0" quotePrefix="0" xfId="0">
      <alignment horizontal="left" vertical="center" wrapText="1"/>
    </xf>
    <xf numFmtId="0" fontId="11" fillId="5" borderId="0" applyAlignment="1" pivotButton="0" quotePrefix="0" xfId="0">
      <alignment horizontal="left" vertical="center" wrapText="1"/>
    </xf>
    <xf numFmtId="3" fontId="9" fillId="8" borderId="0" applyAlignment="1" pivotButton="0" quotePrefix="0" xfId="0">
      <alignment horizontal="left" vertical="center" wrapText="1"/>
    </xf>
    <xf numFmtId="3" fontId="9" fillId="9" borderId="0" applyAlignment="1" pivotButton="0" quotePrefix="0" xfId="0">
      <alignment horizontal="left" vertical="center" wrapText="1"/>
    </xf>
    <xf numFmtId="3" fontId="9" fillId="10" borderId="0" applyAlignment="1" pivotButton="0" quotePrefix="0" xfId="0">
      <alignment horizontal="left" vertical="center" wrapText="1"/>
    </xf>
    <xf numFmtId="3" fontId="9" fillId="11" borderId="0" applyAlignment="1" pivotButton="0" quotePrefix="0" xfId="0">
      <alignment horizontal="left" vertical="center" wrapText="1"/>
    </xf>
    <xf numFmtId="165" fontId="14" fillId="12" borderId="0" applyAlignment="1" pivotButton="0" quotePrefix="0" xfId="0">
      <alignment horizontal="center" vertical="center" wrapText="1"/>
    </xf>
    <xf numFmtId="0" fontId="11" fillId="12" borderId="0" applyAlignment="1" pivotButton="0" quotePrefix="0" xfId="0">
      <alignment horizontal="left" vertical="center" wrapText="1"/>
    </xf>
    <xf numFmtId="0" fontId="16" fillId="10" borderId="0" applyAlignment="1" pivotButton="0" quotePrefix="0" xfId="0">
      <alignment vertical="center" wrapText="1"/>
    </xf>
    <xf numFmtId="0" fontId="0" fillId="10" borderId="0" pivotButton="0" quotePrefix="0" xfId="0"/>
    <xf numFmtId="0" fontId="8" fillId="5" borderId="0" applyAlignment="1" pivotButton="0" quotePrefix="0" xfId="0">
      <alignment vertical="center" wrapText="1"/>
    </xf>
    <xf numFmtId="0" fontId="7" fillId="10" borderId="0" applyAlignment="1" pivotButton="0" quotePrefix="0" xfId="0">
      <alignment horizontal="left" vertical="center" wrapText="1"/>
    </xf>
    <xf numFmtId="3" fontId="9" fillId="10" borderId="0" applyAlignment="1" pivotButton="0" quotePrefix="0" xfId="0">
      <alignment horizontal="center" vertical="center" wrapText="1"/>
    </xf>
    <xf numFmtId="165" fontId="9" fillId="10" borderId="0" applyAlignment="1" pivotButton="0" quotePrefix="0" xfId="0">
      <alignment horizontal="center" vertical="center" wrapText="1"/>
    </xf>
    <xf numFmtId="165" fontId="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7">
    <dxf>
      <font>
        <name val="Aptos"/>
        <b val="1"/>
        <color rgb="00FFFFFF"/>
        <sz val="12"/>
      </font>
      <fill>
        <patternFill patternType="solid">
          <fgColor rgb="00335BDB"/>
        </patternFill>
      </fill>
    </dxf>
    <dxf>
      <font>
        <name val="Aptos"/>
        <b val="1"/>
        <color rgb="00FFFFFF"/>
        <sz val="12"/>
      </font>
      <fill>
        <patternFill patternType="solid">
          <fgColor rgb="00AF36BA"/>
        </patternFill>
      </fill>
    </dxf>
    <dxf>
      <font>
        <name val="Aptos"/>
        <b val="1"/>
        <color rgb="00FFFFFF"/>
        <sz val="12"/>
      </font>
      <fill>
        <patternFill patternType="solid">
          <fgColor rgb="0026954C"/>
        </patternFill>
      </fill>
    </dxf>
    <dxf>
      <font>
        <name val="Aptos"/>
        <b val="1"/>
        <color rgb="00152A35"/>
        <sz val="12"/>
      </font>
      <fill>
        <patternFill patternType="solid">
          <fgColor rgb="00D4AC00"/>
        </patternFill>
      </fill>
    </dxf>
    <dxf>
      <font>
        <name val="Aptos"/>
        <b val="1"/>
        <color rgb="00152A35"/>
        <sz val="12"/>
      </font>
      <fill>
        <patternFill patternType="solid">
          <fgColor rgb="00E88822"/>
        </patternFill>
      </fill>
    </dxf>
    <dxf>
      <font>
        <name val="Aptos"/>
        <b val="1"/>
        <color rgb="00152A35"/>
        <sz val="12"/>
      </font>
      <fill>
        <patternFill patternType="solid">
          <fgColor rgb="0005A6AD"/>
        </patternFill>
      </fill>
    </dxf>
    <dxf>
      <font>
        <color rgb="00B63A37"/>
      </font>
      <fill>
        <patternFill patternType="solid">
          <fgColor rgb="00FDE9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Zdroj</author>
    <author>Předpoklad</author>
  </authors>
  <commentList>
    <comment ref="B6" authorId="0" shapeId="0">
      <text>
        <t>C2_polohopis_LURAK1.pdf, strana 1</t>
      </text>
    </comment>
    <comment ref="B7" authorId="0" shapeId="0">
      <text>
        <t>C2_polohopis_LURAK1.pdf, strana 1</t>
      </text>
    </comment>
    <comment ref="B10" authorId="0" shapeId="0">
      <text>
        <t>C2_polohopis_LURAK1.pdf, strana 1</t>
      </text>
    </comment>
    <comment ref="B20" authorId="1" shapeId="0">
      <text>
        <t>Předpoklad z předchozích zadání uživatele k jiným stavbám. Pro tuto mapu nepotvrzen.</t>
      </text>
    </comment>
    <comment ref="B22" authorId="1" shapeId="0">
      <text>
        <t>Výchozí start 2. 9. 2026 je převzat z etapy 1 v mapě. Změna upraví jen kapacitní variantu.</t>
      </text>
    </comment>
  </commentList>
</comments>
</file>

<file path=xl/comments/comment2.xml><?xml version="1.0" encoding="utf-8"?>
<comments xmlns="http://schemas.openxmlformats.org/spreadsheetml/2006/main">
  <authors>
    <author>Zdroj</author>
  </authors>
  <commentList>
    <comment ref="A7" authorId="0" shapeId="0">
      <text>
        <t>C2_polohopis_LURAK1.pdf, strana 1; popisek etapy</t>
      </text>
    </comment>
    <comment ref="B7" authorId="0" shapeId="0">
      <text>
        <t>C2_polohopis_LURAK1.pdf, strana 1; popisek etapy</t>
      </text>
    </comment>
    <comment ref="C7" authorId="0" shapeId="0">
      <text>
        <t>C2_polohopis_LURAK1.pdf, strana 1; vizuální odečet barevné trasy</t>
      </text>
    </comment>
    <comment ref="D7" authorId="0" shapeId="0">
      <text>
        <t>C2_polohopis_LURAK1.pdf, strana 1; popisek etapy</t>
      </text>
    </comment>
    <comment ref="E7" authorId="0" shapeId="0">
      <text>
        <t>C2_polohopis_LURAK1.pdf, strana 1; popisek etapy</t>
      </text>
    </comment>
    <comment ref="F7" authorId="0" shapeId="0">
      <text>
        <t>C2_polohopis_LURAK1.pdf, strana 1; popisek etapy</t>
      </text>
    </comment>
    <comment ref="A8" authorId="0" shapeId="0">
      <text>
        <t>C2_polohopis_LURAK1.pdf, strana 1; popisek etapy</t>
      </text>
    </comment>
    <comment ref="B8" authorId="0" shapeId="0">
      <text>
        <t>C2_polohopis_LURAK1.pdf, strana 1; popisek etapy</t>
      </text>
    </comment>
    <comment ref="C8" authorId="0" shapeId="0">
      <text>
        <t>C2_polohopis_LURAK1.pdf, strana 1; vizuální odečet barevné trasy</t>
      </text>
    </comment>
    <comment ref="D8" authorId="0" shapeId="0">
      <text>
        <t>C2_polohopis_LURAK1.pdf, strana 1; popisek etapy</t>
      </text>
    </comment>
    <comment ref="E8" authorId="0" shapeId="0">
      <text>
        <t>C2_polohopis_LURAK1.pdf, strana 1; popisek etapy</t>
      </text>
    </comment>
    <comment ref="F8" authorId="0" shapeId="0">
      <text>
        <t>C2_polohopis_LURAK1.pdf, strana 1; popisek etapy</t>
      </text>
    </comment>
    <comment ref="A9" authorId="0" shapeId="0">
      <text>
        <t>C2_polohopis_LURAK1.pdf, strana 1; popisek etapy</t>
      </text>
    </comment>
    <comment ref="B9" authorId="0" shapeId="0">
      <text>
        <t>C2_polohopis_LURAK1.pdf, strana 1; popisek etapy</t>
      </text>
    </comment>
    <comment ref="C9" authorId="0" shapeId="0">
      <text>
        <t>C2_polohopis_LURAK1.pdf, strana 1; vizuální odečet barevné trasy</t>
      </text>
    </comment>
    <comment ref="D9" authorId="0" shapeId="0">
      <text>
        <t>C2_polohopis_LURAK1.pdf, strana 1; popisek etapy</t>
      </text>
    </comment>
    <comment ref="E9" authorId="0" shapeId="0">
      <text>
        <t>C2_polohopis_LURAK1.pdf, strana 1; popisek etapy</t>
      </text>
    </comment>
    <comment ref="F9" authorId="0" shapeId="0">
      <text>
        <t>C2_polohopis_LURAK1.pdf, strana 1; popisek etapy</t>
      </text>
    </comment>
    <comment ref="A10" authorId="0" shapeId="0">
      <text>
        <t>C2_polohopis_LURAK1.pdf, strana 1; popisek etapy</t>
      </text>
    </comment>
    <comment ref="B10" authorId="0" shapeId="0">
      <text>
        <t>C2_polohopis_LURAK1.pdf, strana 1; popisek etapy</t>
      </text>
    </comment>
    <comment ref="C10" authorId="0" shapeId="0">
      <text>
        <t>C2_polohopis_LURAK1.pdf, strana 1; vizuální odečet barevné trasy</t>
      </text>
    </comment>
    <comment ref="D10" authorId="0" shapeId="0">
      <text>
        <t>C2_polohopis_LURAK1.pdf, strana 1; popisek etapy</t>
      </text>
    </comment>
    <comment ref="E10" authorId="0" shapeId="0">
      <text>
        <t>C2_polohopis_LURAK1.pdf, strana 1; popisek etapy</t>
      </text>
    </comment>
    <comment ref="F10" authorId="0" shapeId="0">
      <text>
        <t>C2_polohopis_LURAK1.pdf, strana 1; popisek etapy</t>
      </text>
    </comment>
    <comment ref="A11" authorId="0" shapeId="0">
      <text>
        <t>C2_polohopis_LURAK1.pdf, strana 1; popisek etapy</t>
      </text>
    </comment>
    <comment ref="B11" authorId="0" shapeId="0">
      <text>
        <t>C2_polohopis_LURAK1.pdf, strana 1; popisek etapy</t>
      </text>
    </comment>
    <comment ref="C11" authorId="0" shapeId="0">
      <text>
        <t>C2_polohopis_LURAK1.pdf, strana 1; vizuální odečet barevné trasy</t>
      </text>
    </comment>
    <comment ref="D11" authorId="0" shapeId="0">
      <text>
        <t>C2_polohopis_LURAK1.pdf, strana 1; popisek etapy</t>
      </text>
    </comment>
    <comment ref="E11" authorId="0" shapeId="0">
      <text>
        <t>C2_polohopis_LURAK1.pdf, strana 1; popisek etapy</t>
      </text>
    </comment>
    <comment ref="F11" authorId="0" shapeId="0">
      <text>
        <t>C2_polohopis_LURAK1.pdf, strana 1; popisek etapy</t>
      </text>
    </comment>
    <comment ref="A12" authorId="0" shapeId="0">
      <text>
        <t>C2_polohopis_LURAK1.pdf, strana 1; popisek etapy</t>
      </text>
    </comment>
    <comment ref="B12" authorId="0" shapeId="0">
      <text>
        <t>C2_polohopis_LURAK1.pdf, strana 1; popisek etapy</t>
      </text>
    </comment>
    <comment ref="C12" authorId="0" shapeId="0">
      <text>
        <t>C2_polohopis_LURAK1.pdf, strana 1; vizuální odečet barevné trasy</t>
      </text>
    </comment>
    <comment ref="D12" authorId="0" shapeId="0">
      <text>
        <t>C2_polohopis_LURAK1.pdf, strana 1; popisek etapy</t>
      </text>
    </comment>
    <comment ref="E12" authorId="0" shapeId="0">
      <text>
        <t>C2_polohopis_LURAK1.pdf, strana 1; popisek etapy</t>
      </text>
    </comment>
    <comment ref="F12" authorId="0" shapeId="0">
      <text>
        <t>C2_polohopis_LURAK1.pdf, strana 1; popisek etapy</t>
      </text>
    </comment>
  </commentList>
</comments>
</file>

<file path=xl/comments/comment3.xml><?xml version="1.0" encoding="utf-8"?>
<comments xmlns="http://schemas.openxmlformats.org/spreadsheetml/2006/main">
  <authors>
    <author>Zdroj</author>
  </authors>
  <commentList>
    <comment ref="C5" authorId="0" shapeId="0">
      <text>
        <t>https://mzv.gov.cz/london/cz/konzularni_a_vizove_informace/statni_svatky_1/index.html</t>
      </text>
    </comment>
    <comment ref="C6" authorId="0" shapeId="0">
      <text>
        <t>https://mzv.gov.cz/london/cz/konzularni_a_vizove_informace/statni_svatky_1/index.html</t>
      </text>
    </comment>
    <comment ref="C7" authorId="0" shapeId="0">
      <text>
        <t>https://mzv.gov.cz/london/cz/konzularni_a_vizove_informace/statni_svatky_1/index.html</t>
      </text>
    </comment>
    <comment ref="C8" authorId="0" shapeId="0">
      <text>
        <t>https://mzv.gov.cz/london/cz/konzularni_a_vizove_informace/statni_svatky_1/index.html</t>
      </text>
    </comment>
    <comment ref="C9" authorId="0" shapeId="0">
      <text>
        <t>https://mzv.gov.cz/london/cz/konzularni_a_vizove_informace/statni_svatky_1/index.html</t>
      </text>
    </comment>
    <comment ref="C10" authorId="0" shapeId="0">
      <text>
        <t>https://mzv.gov.cz/london/cz/konzularni_a_vizove_informace/statni_svatky_1/index.html</t>
      </text>
    </comment>
    <comment ref="C11" authorId="0" shapeId="0">
      <text>
        <t>https://mzv.gov.cz/london/cz/konzularni_a_vizove_informace/statni_svatky_1/index.html</t>
      </text>
    </comment>
    <comment ref="C12" authorId="0" shapeId="0">
      <text>
        <t>https://mzv.gov.cz/london/cz/konzularni_a_vizove_informace/statni_svatky_1/index.html</t>
      </text>
    </comment>
    <comment ref="C13" authorId="0" shapeId="0">
      <text>
        <t>https://mzv.gov.cz/london/cz/konzularni_a_vizove_informace/statni_svatky_1/index.html</t>
      </text>
    </comment>
    <comment ref="C14" authorId="0" shapeId="0">
      <text>
        <t>https://mzv.gov.cz/london/cz/konzularni_a_vizove_informace/statni_svatky_1/index.html</t>
      </text>
    </comment>
    <comment ref="C15" authorId="0" shapeId="0">
      <text>
        <t>https://mzv.gov.cz/london/cz/konzularni_a_vizove_informace/statni_svatky_1/index.html</t>
      </text>
    </comment>
    <comment ref="C16" authorId="0" shapeId="0">
      <text>
        <t>https://mzv.gov.cz/london/cz/konzularni_a_vizove_informace/statni_svatky_1/index.html</t>
      </text>
    </comment>
    <comment ref="C17" authorId="0" shapeId="0">
      <text>
        <t>https://mzv.gov.cz/london/cz/konzularni_a_vizove_informace/statni_svatky_1/index.html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mzv.gov.cz/london/cz/konzularni_a_vizove_informace/statni_svatky_1/index.html" TargetMode="External" Id="rId1"/><Relationship Type="http://schemas.openxmlformats.org/officeDocument/2006/relationships/hyperlink" Target="https://mzv.gov.cz/london/cz/konzularni_a_vizove_informace/statni_svatky_1/index.html" TargetMode="External" Id="rId2"/><Relationship Type="http://schemas.openxmlformats.org/officeDocument/2006/relationships/hyperlink" Target="https://mzv.gov.cz/london/cz/konzularni_a_vizove_informace/statni_svatky_1/index.html" TargetMode="External" Id="rId3"/><Relationship Type="http://schemas.openxmlformats.org/officeDocument/2006/relationships/hyperlink" Target="https://mzv.gov.cz/london/cz/konzularni_a_vizove_informace/statni_svatky_1/index.html" TargetMode="External" Id="rId4"/><Relationship Type="http://schemas.openxmlformats.org/officeDocument/2006/relationships/hyperlink" Target="https://mzv.gov.cz/london/cz/konzularni_a_vizove_informace/statni_svatky_1/index.html" TargetMode="External" Id="rId5"/><Relationship Type="http://schemas.openxmlformats.org/officeDocument/2006/relationships/hyperlink" Target="https://mzv.gov.cz/london/cz/konzularni_a_vizove_informace/statni_svatky_1/index.html" TargetMode="External" Id="rId6"/><Relationship Type="http://schemas.openxmlformats.org/officeDocument/2006/relationships/hyperlink" Target="https://mzv.gov.cz/london/cz/konzularni_a_vizove_informace/statni_svatky_1/index.html" TargetMode="External" Id="rId7"/><Relationship Type="http://schemas.openxmlformats.org/officeDocument/2006/relationships/hyperlink" Target="https://mzv.gov.cz/london/cz/konzularni_a_vizove_informace/statni_svatky_1/index.html" TargetMode="External" Id="rId8"/><Relationship Type="http://schemas.openxmlformats.org/officeDocument/2006/relationships/hyperlink" Target="https://mzv.gov.cz/london/cz/konzularni_a_vizove_informace/statni_svatky_1/index.html" TargetMode="External" Id="rId9"/><Relationship Type="http://schemas.openxmlformats.org/officeDocument/2006/relationships/hyperlink" Target="https://mzv.gov.cz/london/cz/konzularni_a_vizove_informace/statni_svatky_1/index.html" TargetMode="External" Id="rId10"/><Relationship Type="http://schemas.openxmlformats.org/officeDocument/2006/relationships/hyperlink" Target="https://mzv.gov.cz/london/cz/konzularni_a_vizove_informace/statni_svatky_1/index.html" TargetMode="External" Id="rId11"/><Relationship Type="http://schemas.openxmlformats.org/officeDocument/2006/relationships/hyperlink" Target="https://mzv.gov.cz/london/cz/konzularni_a_vizove_informace/statni_svatky_1/index.html" TargetMode="External" Id="rId12"/><Relationship Type="http://schemas.openxmlformats.org/officeDocument/2006/relationships/hyperlink" Target="https://mzv.gov.cz/london/cz/konzularni_a_vizove_informace/statni_svatky_1/index.html" TargetMode="External" Id="rId13"/><Relationship Type="http://schemas.openxmlformats.org/officeDocument/2006/relationships/hyperlink" Target="https://mzv.gov.cz/london/cz/konzularni_a_vizove_informace/statni_svatky_1/index.html" TargetMode="External" Id="rId14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00007F87"/>
    <outlinePr summaryBelow="1" summaryRight="0"/>
    <pageSetUpPr fitToPage="1"/>
  </sheetPr>
  <dimension ref="A1:D34"/>
  <sheetViews>
    <sheetView showGridLines="0" zoomScale="90" workbookViewId="0">
      <pane xSplit="2" ySplit="4" topLeftCell="C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24"/>
  <cols>
    <col width="43" customWidth="1" min="1" max="1"/>
    <col width="24" customWidth="1" min="2" max="2"/>
    <col width="39" customWidth="1" min="3" max="3"/>
    <col width="65" customWidth="1" min="4" max="4"/>
  </cols>
  <sheetData>
    <row r="1" ht="39" customHeight="1">
      <c r="A1" s="1" t="inlineStr">
        <is>
          <t>HARMONOGRAM VÝKOPOVÝCH PRACÍ</t>
        </is>
      </c>
      <c r="B1" s="2" t="n"/>
      <c r="C1" s="2" t="n"/>
      <c r="D1" s="2" t="n"/>
    </row>
    <row r="2" ht="32" customHeight="1">
      <c r="A2" s="3" t="inlineStr">
        <is>
          <t>ProTelco s.r.o. | LURAK1 / Lužná | Termíny z podkladu + kapacitní kontrola</t>
        </is>
      </c>
    </row>
    <row r="3"/>
    <row r="4">
      <c r="A4" s="4" t="inlineStr">
        <is>
          <t>01  PODKLAD A BILANCE</t>
        </is>
      </c>
      <c r="B4" s="5" t="n"/>
      <c r="C4" s="5" t="n"/>
      <c r="D4" s="5" t="n"/>
    </row>
    <row r="5" ht="32" customHeight="1">
      <c r="A5" s="6" t="inlineStr">
        <is>
          <t>Zhotovitel</t>
        </is>
      </c>
      <c r="B5" s="7" t="inlineStr">
        <is>
          <t>ProTelco s.r.o.</t>
        </is>
      </c>
      <c r="C5" s="8" t="inlineStr">
        <is>
          <t>Dle zadání uživatele.</t>
        </is>
      </c>
    </row>
    <row r="6" ht="32" customHeight="1">
      <c r="A6" s="6" t="inlineStr">
        <is>
          <t>Lokalita / označení</t>
        </is>
      </c>
      <c r="B6" s="7" t="inlineStr">
        <is>
          <t>Lužná / LURAK1</t>
        </is>
      </c>
      <c r="C6" s="8" t="inlineStr">
        <is>
          <t>Lokalita z mapy; kód z názvu souboru.</t>
        </is>
      </c>
    </row>
    <row r="7" ht="43" customHeight="1">
      <c r="A7" s="6" t="inlineStr">
        <is>
          <t>Mapový podklad</t>
        </is>
      </c>
      <c r="B7" s="7" t="inlineStr">
        <is>
          <t>C2_polohopis_LURAK1.pdf</t>
        </is>
      </c>
      <c r="C7" s="8" t="inlineStr">
        <is>
          <t>Jedna strana; barevné etapy 1-6.</t>
        </is>
      </c>
    </row>
    <row r="8" ht="43" customHeight="1">
      <c r="A8" s="6" t="inlineStr">
        <is>
          <t>Stav dokumentu</t>
        </is>
      </c>
      <c r="B8" s="9" t="inlineStr">
        <is>
          <t>PRACOVNÍ VERZE</t>
        </is>
      </c>
      <c r="C8" s="10" t="inlineStr">
        <is>
          <t>Plán, nikoli evidence skutečného provedení. Zpracováno 29. 9. 2026.</t>
        </is>
      </c>
    </row>
    <row r="9"/>
    <row r="10" ht="32" customHeight="1">
      <c r="A10" s="6" t="inlineStr">
        <is>
          <t>Celková délka uvedená v mapě [m]</t>
        </is>
      </c>
      <c r="B10" s="11" t="n">
        <v>5394</v>
      </c>
      <c r="C10" s="8" t="inlineStr">
        <is>
          <t>Převzatý souhrnný údaj; není ověřen výkazem výměr.</t>
        </is>
      </c>
    </row>
    <row r="11" ht="32" customHeight="1">
      <c r="A11" s="6" t="inlineStr">
        <is>
          <t>Součet délek etap 1-6 [m]</t>
        </is>
      </c>
      <c r="B11" s="12" t="n">
        <f>SUM('HMG_mapa'!D7:D12)</f>
        <v>4752</v>
      </c>
      <c r="C11" s="8" t="inlineStr">
        <is>
          <t>Součet přepsaných popisů etap.</t>
        </is>
      </c>
    </row>
    <row r="12" ht="43" customHeight="1">
      <c r="A12" s="13" t="inlineStr">
        <is>
          <t>Nevyřešený rozdíl [m]</t>
        </is>
      </c>
      <c r="B12" s="14" t="n">
        <f>B10-B11</f>
        <v>642</v>
      </c>
      <c r="C12" s="15" t="inlineStr">
        <is>
          <t>NENÍ automaticky novou etapou. Potvrdit chybu součtu, nebo chybějící rozsah.</t>
        </is>
      </c>
      <c r="D12" s="16" t="n"/>
    </row>
    <row r="13" ht="32" customHeight="1">
      <c r="A13" s="6" t="inlineStr">
        <is>
          <t>Podíl rozdílu na celku</t>
        </is>
      </c>
      <c r="B13" s="17" t="n">
        <f>IFERROR(B12/B10,0)</f>
        <v>0.11902113459399333</v>
      </c>
      <c r="C13" s="8" t="inlineStr">
        <is>
          <t>Kontrolní ukazatel nesouladu mapy.</t>
        </is>
      </c>
    </row>
    <row r="14"/>
    <row r="15" ht="32" customHeight="1">
      <c r="A15" s="6" t="inlineStr">
        <is>
          <t>První termín z mapy</t>
        </is>
      </c>
      <c r="B15" s="18" t="n">
        <f>MIN('HMG_mapa'!E7:E12)</f>
        <v>46267</v>
      </c>
      <c r="C15" s="8" t="inlineStr">
        <is>
          <t>Původní začátek se neposouvá k datu zpracování.</t>
        </is>
      </c>
    </row>
    <row r="16" ht="32" customHeight="1">
      <c r="A16" s="6" t="inlineStr">
        <is>
          <t>Poslední termín z mapy</t>
        </is>
      </c>
      <c r="B16" s="18" t="n">
        <f>MAX('HMG_mapa'!F7:F12)</f>
        <v>46378</v>
      </c>
      <c r="C16" s="8" t="inlineStr">
        <is>
          <t>Konec časových oken etap 5 a 6.</t>
        </is>
      </c>
    </row>
    <row r="17" ht="32" customHeight="1">
      <c r="A17" s="6" t="inlineStr">
        <is>
          <t>Pracovní dny v celkovém okně</t>
        </is>
      </c>
      <c r="B17" s="12" t="n">
        <f>NETWORKDAYS(B15,B16,'Svatky_zdroje'!$A$5:$A$17)</f>
        <v>77</v>
      </c>
      <c r="C17" s="8" t="inlineStr">
        <is>
          <t>Po-Pá, bez svátků; nesčítat trvání souběžných etap.</t>
        </is>
      </c>
    </row>
    <row r="18"/>
    <row r="19">
      <c r="A19" s="4" t="inlineStr">
        <is>
          <t>02  NASTAVITELNÉ PŘEDPOKLADY A VARIANTA</t>
        </is>
      </c>
      <c r="B19" s="5" t="n"/>
      <c r="C19" s="5" t="n"/>
      <c r="D19" s="5" t="n"/>
    </row>
    <row r="20" ht="43" customHeight="1">
      <c r="A20" s="6" t="inlineStr">
        <is>
          <t>Výkon jedné čety [m/prac. den]</t>
        </is>
      </c>
      <c r="B20" s="19" t="n">
        <v>70</v>
      </c>
      <c r="C20" s="8" t="inlineStr">
        <is>
          <t>Pracovní předpoklad z jiných vašich staveb. Pro LURAK1 NEPOTVRZENO.</t>
        </is>
      </c>
    </row>
    <row r="21" ht="32" customHeight="1">
      <c r="A21" s="6" t="inlineStr">
        <is>
          <t>Počet čet pro kapacitní variantu</t>
        </is>
      </c>
      <c r="B21" s="19" t="n">
        <v>1</v>
      </c>
      <c r="C21" s="8" t="inlineStr">
        <is>
          <t>Varianta počítá s postupným prováděním celých etap 1 až 6.</t>
        </is>
      </c>
    </row>
    <row r="22" ht="32" customHeight="1">
      <c r="A22" s="6" t="inlineStr">
        <is>
          <t>Start kapacitní varianty</t>
        </is>
      </c>
      <c r="B22" s="20" t="n">
        <v>46267</v>
      </c>
      <c r="C22" s="8" t="inlineStr">
        <is>
          <t>Výchozí datum z etapy 1; lze upravit v modré buňce.</t>
        </is>
      </c>
    </row>
    <row r="23" ht="43" customHeight="1">
      <c r="A23" s="6" t="inlineStr">
        <is>
          <t>Pracovní kalendář</t>
        </is>
      </c>
      <c r="B23" s="21" t="inlineStr">
        <is>
          <t>Po-Pá bez svátků</t>
        </is>
      </c>
      <c r="C23" s="8" t="inlineStr">
        <is>
          <t>Ověřené svátky pouze pro rok 2026; při změně roku aktualizovat seznam.</t>
        </is>
      </c>
    </row>
    <row r="24" ht="43" customHeight="1">
      <c r="A24" s="6" t="inlineStr">
        <is>
          <t>Zimní / správní omezení</t>
        </is>
      </c>
      <c r="B24" s="9" t="inlineStr">
        <is>
          <t>NEPOTVRZENO</t>
        </is>
      </c>
      <c r="C24" s="10" t="inlineStr">
        <is>
          <t>V mapě nejsou doložena. Žádná plošná zimní pauza se automaticky nevkládá.</t>
        </is>
      </c>
    </row>
    <row r="25"/>
    <row r="26" ht="32" customHeight="1">
      <c r="A26" s="6" t="inlineStr">
        <is>
          <t>Doba varianty etap 1-6 [prac. dnů]</t>
        </is>
      </c>
      <c r="B26" s="12" t="n">
        <f>SUM('Varianta_70m'!D7:D12)</f>
        <v>71</v>
      </c>
      <c r="C26" s="8" t="inlineStr">
        <is>
          <t>Každá etapa je zaokrouhlena nahoru na celý pracovní den.</t>
        </is>
      </c>
    </row>
    <row r="27" ht="43" customHeight="1">
      <c r="A27" s="6" t="inlineStr">
        <is>
          <t>Konec varianty etap 1-6</t>
        </is>
      </c>
      <c r="B27" s="18" t="n">
        <f>MAX('Varianta_70m'!F7:F12)</f>
        <v>46370</v>
      </c>
      <c r="C27" s="8" t="inlineStr">
        <is>
          <t>Pouze výkop 4 752 m; bez dodatečných prostojů a obnov povrchů.</t>
        </is>
      </c>
    </row>
    <row r="28"/>
    <row r="29">
      <c r="A29" s="4" t="inlineStr">
        <is>
          <t>03  JAK ČÍST SEŠIT</t>
        </is>
      </c>
      <c r="B29" s="5" t="n"/>
      <c r="C29" s="5" t="n"/>
      <c r="D29" s="5" t="n"/>
    </row>
    <row r="30" ht="42" customHeight="1">
      <c r="A30" s="22" t="inlineStr">
        <is>
          <t>HMG_mapa = původní délky a data. Gantt_mapa = tato časová okna, nikoli nepřetržité nasazení. Varianta_70m = samostatný výpočet; nenahrazuje termíny z mapy.</t>
        </is>
      </c>
      <c r="B30" s="23" t="n"/>
      <c r="C30" s="23" t="n"/>
      <c r="D30" s="23" t="n"/>
    </row>
    <row r="31" ht="35" customHeight="1">
      <c r="A31" s="22" t="inlineStr">
        <is>
          <t>Barevné trasy v této mapě označují etapy výkopů. Modrá etapa 1 se nepřevádí na záfuk HDPE podle pravidel jiných staveb.</t>
        </is>
      </c>
      <c r="B31" s="23" t="n"/>
      <c r="C31" s="23" t="n"/>
      <c r="D31" s="23" t="n"/>
    </row>
    <row r="32" ht="35" customHeight="1">
      <c r="A32" s="22" t="inlineStr">
        <is>
          <t>Orientační uliční přiřazení je vizuální odečet barevných tras. Neznamená výkop celé ulice; přesné meze, strany a přípojky určuje zdrojová mapa.</t>
        </is>
      </c>
      <c r="B32" s="23" t="n"/>
      <c r="C32" s="23" t="n"/>
      <c r="D32" s="23" t="n"/>
    </row>
    <row r="33" ht="42" customHeight="1">
      <c r="A33" s="22" t="inlineStr">
        <is>
          <t>Před prováděním potvrdit rozsah 642 m, počet čet, dopravní režim, povolení a podmínky správců. Příprava, sondy, překopy, pokládka, zásypy a obnovy nemají v podkladu samostatné doby.</t>
        </is>
      </c>
      <c r="B33" s="23" t="n"/>
      <c r="C33" s="23" t="n"/>
      <c r="D33" s="23" t="n"/>
    </row>
    <row r="34" ht="35" customHeight="1">
      <c r="A34" s="22" t="inlineStr">
        <is>
          <t>Barvy písma: modrá = měnitelný vstup; zelená = převzatý údaj; černá = výpočet; oranžová = prověřit; fialová = pravidlo. Zdroje a svátky jsou na posledním listu.</t>
        </is>
      </c>
      <c r="B34" s="23" t="n"/>
      <c r="C34" s="23" t="n"/>
      <c r="D34" s="23" t="n"/>
    </row>
  </sheetData>
  <mergeCells count="28">
    <mergeCell ref="C6:D6"/>
    <mergeCell ref="C24:D24"/>
    <mergeCell ref="C15:D15"/>
    <mergeCell ref="A4:D4"/>
    <mergeCell ref="C5:D5"/>
    <mergeCell ref="A29:D29"/>
    <mergeCell ref="A19:D19"/>
    <mergeCell ref="C26:D26"/>
    <mergeCell ref="C20:D20"/>
    <mergeCell ref="A31:D31"/>
    <mergeCell ref="C10:D10"/>
    <mergeCell ref="C16:D16"/>
    <mergeCell ref="A34:D34"/>
    <mergeCell ref="A30:D30"/>
    <mergeCell ref="C22:D22"/>
    <mergeCell ref="A1:D1"/>
    <mergeCell ref="C12:D12"/>
    <mergeCell ref="C21:D21"/>
    <mergeCell ref="C11:D11"/>
    <mergeCell ref="C27:D27"/>
    <mergeCell ref="C23:D23"/>
    <mergeCell ref="C17:D17"/>
    <mergeCell ref="C8:D8"/>
    <mergeCell ref="C7:D7"/>
    <mergeCell ref="C13:D13"/>
    <mergeCell ref="A2:D2"/>
    <mergeCell ref="A33:D33"/>
    <mergeCell ref="A32:D32"/>
  </mergeCells>
  <dataValidations count="2">
    <dataValidation sqref="B20" showDropDown="0" showInputMessage="0" showErrorMessage="1" allowBlank="0" errorTitle="Neplatný vstup" error="Zadejte kladnou hodnotu v povoleném rozsahu." type="decimal" operator="between">
      <formula1>1</formula1>
      <formula2>2000</formula2>
    </dataValidation>
    <dataValidation sqref="B21" showDropDown="0" showInputMessage="0" showErrorMessage="1" allowBlank="0" errorTitle="Neplatný vstup" error="Zadejte kladnou hodnotu v povoleném rozsahu." type="whole" operator="between">
      <formula1>1</formula1>
      <formula2>20</formula2>
    </dataValidation>
  </dataValidations>
  <pageMargins left="0.3" right="0.3" top="0.35" bottom="0.35" header="0.5" footer="0.5"/>
  <pageSetup orientation="landscape" paperSize="8" fitToHeight="1" fitToWidth="1"/>
  <headerFooter>
    <oddHeader/>
    <oddFooter>&amp;LProTelco s.r.o. | LURAK1 | Pracovní verze&amp;RStrana &amp;P z &amp;N</oddFooter>
    <evenHeader/>
    <evenFooter/>
    <firstHeader/>
    <firstFooter/>
  </headerFooter>
  <legacyDrawing ns1:id="anysvml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00007F87"/>
    <outlinePr summaryBelow="1" summaryRight="0"/>
    <pageSetUpPr fitToPage="1"/>
  </sheetPr>
  <dimension ref="A1:L22"/>
  <sheetViews>
    <sheetView showGridLines="0" zoomScale="9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24"/>
  <cols>
    <col width="11" customWidth="1" min="1" max="1"/>
    <col width="13" customWidth="1" min="2" max="2"/>
    <col width="38" customWidth="1" min="3" max="3"/>
    <col width="13" customWidth="1" min="4" max="4"/>
    <col width="16" customWidth="1" min="5" max="5"/>
    <col width="16" customWidth="1" min="6" max="6"/>
    <col width="16" customWidth="1" min="7" max="7"/>
    <col width="16" customWidth="1" min="8" max="8"/>
    <col width="13" customWidth="1" min="9" max="9"/>
    <col width="16" customWidth="1" min="10" max="10"/>
    <col width="15" customWidth="1" min="11" max="11"/>
    <col width="47" customWidth="1" min="12" max="12"/>
  </cols>
  <sheetData>
    <row r="1" ht="39" customHeight="1">
      <c r="A1" s="1" t="inlineStr">
        <is>
          <t>HARMONOGRAM PODLE MAPY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32" customHeight="1">
      <c r="A2" s="3" t="inlineStr">
        <is>
          <t>Zhotovitel: ProTelco s.r.o. | LURAK1 / Lužná | Zdroj: C2_polohopis_LURAK1.pdf, str. 1</t>
        </is>
      </c>
    </row>
    <row r="3"/>
    <row r="4" ht="32" customHeight="1">
      <c r="A4" s="22" t="inlineStr">
        <is>
          <t>Původní termíny jsou zachovány. Pracovní dny a kapacity jsou dopočteny; termíny neznamenají potvrzené skutečné provedení.</t>
        </is>
      </c>
      <c r="B4" s="23" t="n"/>
      <c r="C4" s="23" t="n"/>
      <c r="D4" s="23" t="n"/>
      <c r="E4" s="23" t="n"/>
      <c r="F4" s="23" t="n"/>
      <c r="G4" s="23" t="n"/>
      <c r="H4" s="23" t="n"/>
      <c r="I4" s="23" t="n"/>
      <c r="J4" s="23" t="n"/>
      <c r="K4" s="23" t="n"/>
      <c r="L4" s="23" t="n"/>
    </row>
    <row r="5"/>
    <row r="6" ht="38" customHeight="1">
      <c r="A6" s="24" t="inlineStr">
        <is>
          <t>Etapa</t>
        </is>
      </c>
      <c r="B6" s="24" t="inlineStr">
        <is>
          <t>Barva v mapě</t>
        </is>
      </c>
      <c r="C6" s="24" t="inlineStr">
        <is>
          <t>Ulice / orientační umístění</t>
        </is>
      </c>
      <c r="D6" s="24" t="inlineStr">
        <is>
          <t>Výkop [m]</t>
        </is>
      </c>
      <c r="E6" s="24" t="inlineStr">
        <is>
          <t>Start z mapy</t>
        </is>
      </c>
      <c r="F6" s="24" t="inlineStr">
        <is>
          <t>Konec z mapy</t>
        </is>
      </c>
      <c r="G6" s="24" t="inlineStr">
        <is>
          <t>První prac. den</t>
        </is>
      </c>
      <c r="H6" s="24" t="inlineStr">
        <is>
          <t>Poslední prac. den</t>
        </is>
      </c>
      <c r="I6" s="24" t="inlineStr">
        <is>
          <t>Pracovní dny</t>
        </is>
      </c>
      <c r="J6" s="24" t="inlineStr">
        <is>
          <t>Nutný výkon [m/den]</t>
        </is>
      </c>
      <c r="K6" s="24" t="inlineStr">
        <is>
          <t>Min. čet*</t>
        </is>
      </c>
      <c r="L6" s="24" t="inlineStr">
        <is>
          <t>Kontrola / poznámka</t>
        </is>
      </c>
    </row>
    <row r="7" ht="62" customHeight="1">
      <c r="A7" s="25" t="n">
        <v>1</v>
      </c>
      <c r="B7" s="26" t="inlineStr">
        <is>
          <t>modrá</t>
        </is>
      </c>
      <c r="C7" s="7" t="inlineStr">
        <is>
          <t>Nová; 28. října</t>
        </is>
      </c>
      <c r="D7" s="27" t="n">
        <v>938</v>
      </c>
      <c r="E7" s="28" t="n">
        <v>46267</v>
      </c>
      <c r="F7" s="28" t="n">
        <v>46276</v>
      </c>
      <c r="G7" s="18" t="n">
        <f>WORKDAY(E7-1,1,'Svatky_zdroje'!$A$5:$A$17)</f>
        <v>46267</v>
      </c>
      <c r="H7" s="18" t="n">
        <f>WORKDAY(F7+1,-1,'Svatky_zdroje'!$A$5:$A$17)</f>
        <v>46276</v>
      </c>
      <c r="I7" s="29" t="n">
        <f>NETWORKDAYS(E7,F7,'Svatky_zdroje'!$A$5:$A$17)</f>
        <v>8</v>
      </c>
      <c r="J7" s="30" t="n">
        <f>IFERROR(D7/I7,0)</f>
        <v>117.25</v>
      </c>
      <c r="K7" s="31" t="n">
        <f>IFERROR(ROUNDUP(D7/(I7*'Souhrn'!$B$20),0),0)</f>
        <v>2</v>
      </c>
      <c r="L7" s="9" t="inlineStr">
        <is>
          <t>Výkon nad 70 m/den; 11. 9. souběh s etapou 2.</t>
        </is>
      </c>
    </row>
    <row r="8" ht="62" customHeight="1">
      <c r="A8" s="32" t="n">
        <v>2</v>
      </c>
      <c r="B8" s="33" t="inlineStr">
        <is>
          <t>fialová</t>
        </is>
      </c>
      <c r="C8" s="34" t="inlineStr">
        <is>
          <t>Žižkova; K Loužku</t>
        </is>
      </c>
      <c r="D8" s="35" t="n">
        <v>966</v>
      </c>
      <c r="E8" s="36" t="n">
        <v>46276</v>
      </c>
      <c r="F8" s="36" t="n">
        <v>46280</v>
      </c>
      <c r="G8" s="37" t="n">
        <f>WORKDAY(E8-1,1,'Svatky_zdroje'!$A$5:$A$17)</f>
        <v>46276</v>
      </c>
      <c r="H8" s="37" t="n">
        <f>WORKDAY(F8+1,-1,'Svatky_zdroje'!$A$5:$A$17)</f>
        <v>46280</v>
      </c>
      <c r="I8" s="38" t="n">
        <f>NETWORKDAYS(E8,F8,'Svatky_zdroje'!$A$5:$A$17)</f>
        <v>3</v>
      </c>
      <c r="J8" s="39" t="n">
        <f>IFERROR(D8/I8,0)</f>
        <v>322</v>
      </c>
      <c r="K8" s="31" t="n">
        <f>IFERROR(ROUNDUP(D8/(I8*'Souhrn'!$B$20),0),0)</f>
        <v>5</v>
      </c>
      <c r="L8" s="40" t="inlineStr">
        <is>
          <t>Pouze 3 pracovní dny; termín nutno potvrdit.</t>
        </is>
      </c>
    </row>
    <row r="9" ht="62" customHeight="1">
      <c r="A9" s="41" t="n">
        <v>3</v>
      </c>
      <c r="B9" s="42" t="inlineStr">
        <is>
          <t>zelená</t>
        </is>
      </c>
      <c r="C9" s="7" t="inlineStr">
        <is>
          <t>Čsl. armády</t>
        </is>
      </c>
      <c r="D9" s="27" t="n">
        <v>982</v>
      </c>
      <c r="E9" s="28" t="n">
        <v>46281</v>
      </c>
      <c r="F9" s="28" t="n">
        <v>46315</v>
      </c>
      <c r="G9" s="18" t="n">
        <f>WORKDAY(E9-1,1,'Svatky_zdroje'!$A$5:$A$17)</f>
        <v>46281</v>
      </c>
      <c r="H9" s="18" t="n">
        <f>WORKDAY(F9+1,-1,'Svatky_zdroje'!$A$5:$A$17)</f>
        <v>46315</v>
      </c>
      <c r="I9" s="29" t="n">
        <f>NETWORKDAYS(E9,F9,'Svatky_zdroje'!$A$5:$A$17)</f>
        <v>24</v>
      </c>
      <c r="J9" s="30" t="n">
        <f>IFERROR(D9/I9,0)</f>
        <v>40.916666666666664</v>
      </c>
      <c r="K9" s="29" t="n">
        <f>IFERROR(ROUNDUP(D9/(I9*'Souhrn'!$B$20),0),0)</f>
        <v>1</v>
      </c>
      <c r="L9" s="9" t="inlineStr">
        <is>
          <t>Časové okno se překrývá s etapou 4.</t>
        </is>
      </c>
    </row>
    <row r="10" ht="62" customHeight="1">
      <c r="A10" s="43" t="n">
        <v>4</v>
      </c>
      <c r="B10" s="44" t="inlineStr">
        <is>
          <t>žlutá</t>
        </is>
      </c>
      <c r="C10" s="34" t="inlineStr">
        <is>
          <t>Tyršova; Kpt. Jaroše; Za Školou</t>
        </is>
      </c>
      <c r="D10" s="35" t="n">
        <v>740</v>
      </c>
      <c r="E10" s="36" t="n">
        <v>46305</v>
      </c>
      <c r="F10" s="36" t="n">
        <v>46320</v>
      </c>
      <c r="G10" s="37" t="n">
        <f>WORKDAY(E10-1,1,'Svatky_zdroje'!$A$5:$A$17)</f>
        <v>46307</v>
      </c>
      <c r="H10" s="37" t="n">
        <f>WORKDAY(F10+1,-1,'Svatky_zdroje'!$A$5:$A$17)</f>
        <v>46318</v>
      </c>
      <c r="I10" s="38" t="n">
        <f>NETWORKDAYS(E10,F10,'Svatky_zdroje'!$A$5:$A$17)</f>
        <v>10</v>
      </c>
      <c r="J10" s="39" t="n">
        <f>IFERROR(D10/I10,0)</f>
        <v>74</v>
      </c>
      <c r="K10" s="31" t="n">
        <f>IFERROR(ROUNDUP(D10/(I10*'Souhrn'!$B$20),0),0)</f>
        <v>2</v>
      </c>
      <c r="L10" s="40" t="inlineStr">
        <is>
          <t>Start i konec o víkendu; 10 pracovních dnů.</t>
        </is>
      </c>
    </row>
    <row r="11" ht="62" customHeight="1">
      <c r="A11" s="45" t="n">
        <v>5</v>
      </c>
      <c r="B11" s="46" t="inlineStr">
        <is>
          <t>oranžová</t>
        </is>
      </c>
      <c r="C11" s="7" t="inlineStr">
        <is>
          <t>K Višnovce</t>
        </is>
      </c>
      <c r="D11" s="27" t="n">
        <v>386</v>
      </c>
      <c r="E11" s="28" t="n">
        <v>46320</v>
      </c>
      <c r="F11" s="28" t="n">
        <v>46378</v>
      </c>
      <c r="G11" s="18" t="n">
        <f>WORKDAY(E11-1,1,'Svatky_zdroje'!$A$5:$A$17)</f>
        <v>46321</v>
      </c>
      <c r="H11" s="18" t="n">
        <f>WORKDAY(F11+1,-1,'Svatky_zdroje'!$A$5:$A$17)</f>
        <v>46378</v>
      </c>
      <c r="I11" s="29" t="n">
        <f>NETWORKDAYS(E11,F11,'Svatky_zdroje'!$A$5:$A$17)</f>
        <v>40</v>
      </c>
      <c r="J11" s="30" t="n">
        <f>IFERROR(D11/I11,0)</f>
        <v>9.65</v>
      </c>
      <c r="K11" s="29" t="n">
        <f>IFERROR(ROUNDUP(D11/(I11*'Souhrn'!$B$20),0),0)</f>
        <v>1</v>
      </c>
      <c r="L11" s="9" t="inlineStr">
        <is>
          <t>Start v neděli; souběh s etapou 6; zimní riziko.</t>
        </is>
      </c>
    </row>
    <row r="12" ht="62" customHeight="1">
      <c r="A12" s="47" t="n">
        <v>6</v>
      </c>
      <c r="B12" s="48" t="inlineStr">
        <is>
          <t>tyrkysová</t>
        </is>
      </c>
      <c r="C12" s="34" t="inlineStr">
        <is>
          <t>U Vodojemu; Panina zahrádka</t>
        </is>
      </c>
      <c r="D12" s="35" t="n">
        <v>740</v>
      </c>
      <c r="E12" s="36" t="n">
        <v>46320</v>
      </c>
      <c r="F12" s="36" t="n">
        <v>46378</v>
      </c>
      <c r="G12" s="37" t="n">
        <f>WORKDAY(E12-1,1,'Svatky_zdroje'!$A$5:$A$17)</f>
        <v>46321</v>
      </c>
      <c r="H12" s="37" t="n">
        <f>WORKDAY(F12+1,-1,'Svatky_zdroje'!$A$5:$A$17)</f>
        <v>46378</v>
      </c>
      <c r="I12" s="38" t="n">
        <f>NETWORKDAYS(E12,F12,'Svatky_zdroje'!$A$5:$A$17)</f>
        <v>40</v>
      </c>
      <c r="J12" s="39" t="n">
        <f>IFERROR(D12/I12,0)</f>
        <v>18.5</v>
      </c>
      <c r="K12" s="38" t="n">
        <f>IFERROR(ROUNDUP(D12/(I12*'Souhrn'!$B$20),0),0)</f>
        <v>1</v>
      </c>
      <c r="L12" s="40" t="inlineStr">
        <is>
          <t>Start v neděli; souběh s etapou 5; zimní riziko.</t>
        </is>
      </c>
    </row>
    <row r="13" ht="35" customHeight="1">
      <c r="A13" s="49" t="inlineStr">
        <is>
          <t>SOUČET ETAP 1-6</t>
        </is>
      </c>
      <c r="B13" s="5" t="n"/>
      <c r="C13" s="5" t="n"/>
      <c r="D13" s="50" t="n">
        <f>SUM(D7:D12)</f>
        <v>4752</v>
      </c>
      <c r="E13" s="51" t="inlineStr">
        <is>
          <t>Trvání etap se nesčítá: časová okna se překrývají. Nevyřešený rozdíl proti celku 5 394 m není mezi etapami rozdělen.</t>
        </is>
      </c>
      <c r="F13" s="52" t="n"/>
      <c r="G13" s="52" t="n"/>
      <c r="H13" s="52" t="n"/>
      <c r="I13" s="52" t="n"/>
      <c r="J13" s="52" t="n"/>
      <c r="K13" s="52" t="n"/>
      <c r="L13" s="52" t="n"/>
    </row>
    <row r="14"/>
    <row r="15" ht="40" customHeight="1">
      <c r="A15" s="22" t="inlineStr">
        <is>
          <t>* Matematické minimum čet = zaokrouhlení [délka / (pracovní dny × výkon jedné čety)] nahoru. Výchozí výkon je 70 m/pracovní den; lze změnit na listu Souhrn. Není to ověření prostorové proveditelnosti souběhu.</t>
        </is>
      </c>
      <c r="B15" s="23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</row>
    <row r="16" ht="33" customHeight="1">
      <c r="A16" s="22" t="inlineStr">
        <is>
          <t>Etapa 2: datum 11. 9.-15. 9. 2026 je doslovně převzato z popisku (v PDF je navíc tečka před 15.). Termín nebyl opraven ani domyšlen jako jiný měsíc.</t>
        </is>
      </c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</row>
    <row r="17" ht="33" customHeight="1">
      <c r="A17" s="22" t="inlineStr">
        <is>
          <t>Po-Pá bez svátků. V daném okně jsou vyloučeny 28. 9., 28. 10. a 17. 11. 2026. Víkendové hranice v původních termínech se pouze promítají do sloupců pracovních dnů.</t>
        </is>
      </c>
      <c r="B17" s="23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</row>
    <row r="18" ht="33" customHeight="1">
      <c r="A18" s="22" t="inlineStr">
        <is>
          <t>Uliční názvy jsou orientační přiřazení podle mapy. Přesná staničení, přípojky, typy povrchů, křížení a podzemní návaznosti nejsou tímto přehledem určeny.</t>
        </is>
      </c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</row>
    <row r="19"/>
    <row r="20" ht="40" customHeight="1">
      <c r="A20" s="22" t="inlineStr">
        <is>
          <t>K POTVRZENÍ: 642 m rozdílu; velmi krátká etapa 2; kapacita etap 1 a 4; souběhy; povolení a režim prací v listopadu a prosinci. Žádná omezení SÚS nejsou pro tuto mapu doložena.</t>
        </is>
      </c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</row>
    <row r="21"/>
    <row r="22" ht="33" customHeight="1">
      <c r="A22" s="22" t="inlineStr">
        <is>
          <t>Podklad: C2_polohopis_LURAK1.pdf, strana 1, popisky ETAPA 1-6 a souhrnný nápis výkop 5394 m. Externí kalendář: MZV ČR, svátky 2026; odkaz na listu Svatky_zdroje.</t>
        </is>
      </c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</row>
  </sheetData>
  <autoFilter ref="A6:L12"/>
  <mergeCells count="11">
    <mergeCell ref="A20:L20"/>
    <mergeCell ref="A2:L2"/>
    <mergeCell ref="A16:L16"/>
    <mergeCell ref="A13:C13"/>
    <mergeCell ref="A15:L15"/>
    <mergeCell ref="A1:L1"/>
    <mergeCell ref="A22:L22"/>
    <mergeCell ref="E13:L13"/>
    <mergeCell ref="A17:L17"/>
    <mergeCell ref="A18:L18"/>
    <mergeCell ref="A4:L4"/>
  </mergeCells>
  <pageMargins left="0.3" right="0.3" top="0.35" bottom="0.35" header="0.5" footer="0.5"/>
  <pageSetup orientation="landscape" paperSize="8" fitToHeight="1" fitToWidth="1"/>
  <headerFooter>
    <oddHeader/>
    <oddFooter>&amp;LProTelco s.r.o. | LURAK1 | Pracovní verze&amp;RStrana &amp;P z &amp;N</oddFooter>
    <evenHeader/>
    <evenFooter/>
    <firstHeader/>
    <firstFooter/>
  </headerFooter>
  <legacyDrawing ns1:id="anysvml"/>
</worksheet>
</file>

<file path=xl/worksheets/sheet3.xml><?xml version="1.0" encoding="utf-8"?>
<worksheet xmlns="http://schemas.openxmlformats.org/spreadsheetml/2006/main">
  <sheetPr>
    <tabColor rgb="00007F87"/>
    <outlinePr summaryBelow="1" summaryRight="0"/>
    <pageSetUpPr fitToPage="1"/>
  </sheetPr>
  <dimension ref="A1:U19"/>
  <sheetViews>
    <sheetView showGridLines="0" zoomScale="90" workbookViewId="0">
      <pane xSplit="4" ySplit="6" topLeftCell="E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24"/>
  <cols>
    <col width="13" customWidth="1" min="1" max="1"/>
    <col width="14" customWidth="1" min="2" max="2"/>
    <col width="17" customWidth="1" min="3" max="3"/>
    <col width="17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8.5" customWidth="1" min="15" max="15"/>
    <col width="8.5" customWidth="1" min="16" max="16"/>
    <col width="8.5" customWidth="1" min="17" max="17"/>
    <col width="8.5" customWidth="1" min="18" max="18"/>
    <col width="8.5" customWidth="1" min="19" max="19"/>
    <col width="8.5" customWidth="1" min="20" max="20"/>
    <col width="8.5" customWidth="1" min="21" max="21"/>
  </cols>
  <sheetData>
    <row r="1" ht="39" customHeight="1">
      <c r="A1" s="1" t="inlineStr">
        <is>
          <t>ČASOVÁ OSA - TERMÍNOVÁ OKNA Z MAPY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32" customHeight="1">
      <c r="A2" s="3" t="inlineStr">
        <is>
          <t>ProTelco s.r.o. | Každé barevné pole uvádí počet pracovních dnů v daném týdnu.</t>
        </is>
      </c>
    </row>
    <row r="3"/>
    <row r="4" ht="36" customHeight="1">
      <c r="A4" s="53" t="inlineStr">
        <is>
          <t>Nejde o rozpis každodenního nasazení čet. U etap 5 a 6 jsou široká okna, nikoli 40 dnů nepřetržitého kopání.</t>
        </is>
      </c>
      <c r="B4" s="23" t="n"/>
      <c r="C4" s="23" t="n"/>
      <c r="D4" s="23" t="n"/>
      <c r="E4" s="23" t="n"/>
      <c r="F4" s="23" t="n"/>
      <c r="G4" s="23" t="n"/>
      <c r="H4" s="23" t="n"/>
      <c r="I4" s="23" t="n"/>
      <c r="J4" s="23" t="n"/>
      <c r="K4" s="23" t="n"/>
      <c r="L4" s="23" t="n"/>
      <c r="M4" s="23" t="n"/>
      <c r="N4" s="23" t="n"/>
      <c r="O4" s="23" t="n"/>
      <c r="P4" s="23" t="n"/>
      <c r="Q4" s="23" t="n"/>
      <c r="R4" s="23" t="n"/>
      <c r="S4" s="23" t="n"/>
      <c r="T4" s="23" t="n"/>
      <c r="U4" s="23" t="n"/>
    </row>
    <row r="5">
      <c r="A5" s="8" t="inlineStr">
        <is>
          <t>Týden začíná v pondělí</t>
        </is>
      </c>
      <c r="E5" s="49" t="inlineStr">
        <is>
          <t>ZÁŘÍ</t>
        </is>
      </c>
      <c r="F5" s="5" t="n"/>
      <c r="G5" s="5" t="n"/>
      <c r="H5" s="5" t="n"/>
      <c r="I5" s="5" t="n"/>
      <c r="J5" s="49" t="inlineStr">
        <is>
          <t>ŘÍJEN</t>
        </is>
      </c>
      <c r="K5" s="5" t="n"/>
      <c r="L5" s="5" t="n"/>
      <c r="M5" s="5" t="n"/>
      <c r="N5" s="49" t="inlineStr">
        <is>
          <t>LISTOPAD</t>
        </is>
      </c>
      <c r="O5" s="5" t="n"/>
      <c r="P5" s="5" t="n"/>
      <c r="Q5" s="5" t="n"/>
      <c r="R5" s="49" t="inlineStr">
        <is>
          <t>PROSINEC</t>
        </is>
      </c>
      <c r="S5" s="5" t="n"/>
      <c r="T5" s="5" t="n"/>
      <c r="U5" s="5" t="n"/>
    </row>
    <row r="6" ht="38" customHeight="1">
      <c r="A6" s="24" t="inlineStr">
        <is>
          <t>Etapa</t>
        </is>
      </c>
      <c r="B6" s="24" t="inlineStr">
        <is>
          <t>Výkop [m]</t>
        </is>
      </c>
      <c r="C6" s="24" t="inlineStr">
        <is>
          <t>Start z mapy</t>
        </is>
      </c>
      <c r="D6" s="24" t="inlineStr">
        <is>
          <t>Konec z mapy</t>
        </is>
      </c>
      <c r="E6" s="54" t="n">
        <v>46265</v>
      </c>
      <c r="F6" s="54" t="n">
        <v>46272</v>
      </c>
      <c r="G6" s="54" t="n">
        <v>46279</v>
      </c>
      <c r="H6" s="54" t="n">
        <v>46286</v>
      </c>
      <c r="I6" s="54" t="n">
        <v>46293</v>
      </c>
      <c r="J6" s="54" t="n">
        <v>46300</v>
      </c>
      <c r="K6" s="54" t="n">
        <v>46307</v>
      </c>
      <c r="L6" s="54" t="n">
        <v>46314</v>
      </c>
      <c r="M6" s="54" t="n">
        <v>46321</v>
      </c>
      <c r="N6" s="54" t="n">
        <v>46328</v>
      </c>
      <c r="O6" s="54" t="n">
        <v>46335</v>
      </c>
      <c r="P6" s="54" t="n">
        <v>46342</v>
      </c>
      <c r="Q6" s="54" t="n">
        <v>46349</v>
      </c>
      <c r="R6" s="54" t="n">
        <v>46356</v>
      </c>
      <c r="S6" s="54" t="n">
        <v>46363</v>
      </c>
      <c r="T6" s="54" t="n">
        <v>46370</v>
      </c>
      <c r="U6" s="54" t="n">
        <v>46377</v>
      </c>
    </row>
    <row r="7" ht="45" customHeight="1">
      <c r="A7" s="55" t="n">
        <f>'HMG_mapa'!A7</f>
        <v>1</v>
      </c>
      <c r="B7" s="56" t="n">
        <f>'HMG_mapa'!D7</f>
        <v>938</v>
      </c>
      <c r="C7" s="18" t="n">
        <f>'HMG_mapa'!E7</f>
        <v>46267</v>
      </c>
      <c r="D7" s="18" t="n">
        <f>'HMG_mapa'!F7</f>
        <v>46276</v>
      </c>
      <c r="E7" s="57" t="n">
        <f>IF(MAX($C7,E$6)&lt;=MIN($D7,E$6+6),NETWORKDAYS(MAX($C7,E$6),MIN($D7,E$6+6),'Svatky_zdroje'!$A$5:$A$17),0)</f>
        <v>3</v>
      </c>
      <c r="F7" s="57" t="n">
        <f>IF(MAX($C7,F$6)&lt;=MIN($D7,F$6+6),NETWORKDAYS(MAX($C7,F$6),MIN($D7,F$6+6),'Svatky_zdroje'!$A$5:$A$17),0)</f>
        <v>5</v>
      </c>
      <c r="G7" s="57" t="n">
        <f>IF(MAX($C7,G$6)&lt;=MIN($D7,G$6+6),NETWORKDAYS(MAX($C7,G$6),MIN($D7,G$6+6),'Svatky_zdroje'!$A$5:$A$17),0)</f>
        <v>0</v>
      </c>
      <c r="H7" s="57" t="n">
        <f>IF(MAX($C7,H$6)&lt;=MIN($D7,H$6+6),NETWORKDAYS(MAX($C7,H$6),MIN($D7,H$6+6),'Svatky_zdroje'!$A$5:$A$17),0)</f>
        <v>0</v>
      </c>
      <c r="I7" s="57" t="n">
        <f>IF(MAX($C7,I$6)&lt;=MIN($D7,I$6+6),NETWORKDAYS(MAX($C7,I$6),MIN($D7,I$6+6),'Svatky_zdroje'!$A$5:$A$17),0)</f>
        <v>0</v>
      </c>
      <c r="J7" s="57" t="n">
        <f>IF(MAX($C7,J$6)&lt;=MIN($D7,J$6+6),NETWORKDAYS(MAX($C7,J$6),MIN($D7,J$6+6),'Svatky_zdroje'!$A$5:$A$17),0)</f>
        <v>0</v>
      </c>
      <c r="K7" s="57" t="n">
        <f>IF(MAX($C7,K$6)&lt;=MIN($D7,K$6+6),NETWORKDAYS(MAX($C7,K$6),MIN($D7,K$6+6),'Svatky_zdroje'!$A$5:$A$17),0)</f>
        <v>0</v>
      </c>
      <c r="L7" s="57" t="n">
        <f>IF(MAX($C7,L$6)&lt;=MIN($D7,L$6+6),NETWORKDAYS(MAX($C7,L$6),MIN($D7,L$6+6),'Svatky_zdroje'!$A$5:$A$17),0)</f>
        <v>0</v>
      </c>
      <c r="M7" s="57" t="n">
        <f>IF(MAX($C7,M$6)&lt;=MIN($D7,M$6+6),NETWORKDAYS(MAX($C7,M$6),MIN($D7,M$6+6),'Svatky_zdroje'!$A$5:$A$17),0)</f>
        <v>0</v>
      </c>
      <c r="N7" s="57" t="n">
        <f>IF(MAX($C7,N$6)&lt;=MIN($D7,N$6+6),NETWORKDAYS(MAX($C7,N$6),MIN($D7,N$6+6),'Svatky_zdroje'!$A$5:$A$17),0)</f>
        <v>0</v>
      </c>
      <c r="O7" s="57" t="n">
        <f>IF(MAX($C7,O$6)&lt;=MIN($D7,O$6+6),NETWORKDAYS(MAX($C7,O$6),MIN($D7,O$6+6),'Svatky_zdroje'!$A$5:$A$17),0)</f>
        <v>0</v>
      </c>
      <c r="P7" s="57" t="n">
        <f>IF(MAX($C7,P$6)&lt;=MIN($D7,P$6+6),NETWORKDAYS(MAX($C7,P$6),MIN($D7,P$6+6),'Svatky_zdroje'!$A$5:$A$17),0)</f>
        <v>0</v>
      </c>
      <c r="Q7" s="57" t="n">
        <f>IF(MAX($C7,Q$6)&lt;=MIN($D7,Q$6+6),NETWORKDAYS(MAX($C7,Q$6),MIN($D7,Q$6+6),'Svatky_zdroje'!$A$5:$A$17),0)</f>
        <v>0</v>
      </c>
      <c r="R7" s="57" t="n">
        <f>IF(MAX($C7,R$6)&lt;=MIN($D7,R$6+6),NETWORKDAYS(MAX($C7,R$6),MIN($D7,R$6+6),'Svatky_zdroje'!$A$5:$A$17),0)</f>
        <v>0</v>
      </c>
      <c r="S7" s="57" t="n">
        <f>IF(MAX($C7,S$6)&lt;=MIN($D7,S$6+6),NETWORKDAYS(MAX($C7,S$6),MIN($D7,S$6+6),'Svatky_zdroje'!$A$5:$A$17),0)</f>
        <v>0</v>
      </c>
      <c r="T7" s="57" t="n">
        <f>IF(MAX($C7,T$6)&lt;=MIN($D7,T$6+6),NETWORKDAYS(MAX($C7,T$6),MIN($D7,T$6+6),'Svatky_zdroje'!$A$5:$A$17),0)</f>
        <v>0</v>
      </c>
      <c r="U7" s="57" t="n">
        <f>IF(MAX($C7,U$6)&lt;=MIN($D7,U$6+6),NETWORKDAYS(MAX($C7,U$6),MIN($D7,U$6+6),'Svatky_zdroje'!$A$5:$A$17),0)</f>
        <v>0</v>
      </c>
    </row>
    <row r="8" ht="45" customHeight="1">
      <c r="A8" s="58" t="n">
        <f>'HMG_mapa'!A8</f>
        <v>2</v>
      </c>
      <c r="B8" s="56" t="n">
        <f>'HMG_mapa'!D8</f>
        <v>966</v>
      </c>
      <c r="C8" s="18" t="n">
        <f>'HMG_mapa'!E8</f>
        <v>46276</v>
      </c>
      <c r="D8" s="18" t="n">
        <f>'HMG_mapa'!F8</f>
        <v>46280</v>
      </c>
      <c r="E8" s="57" t="n">
        <f>IF(MAX($C8,E$6)&lt;=MIN($D8,E$6+6),NETWORKDAYS(MAX($C8,E$6),MIN($D8,E$6+6),'Svatky_zdroje'!$A$5:$A$17),0)</f>
        <v>0</v>
      </c>
      <c r="F8" s="57" t="n">
        <f>IF(MAX($C8,F$6)&lt;=MIN($D8,F$6+6),NETWORKDAYS(MAX($C8,F$6),MIN($D8,F$6+6),'Svatky_zdroje'!$A$5:$A$17),0)</f>
        <v>1</v>
      </c>
      <c r="G8" s="57" t="n">
        <f>IF(MAX($C8,G$6)&lt;=MIN($D8,G$6+6),NETWORKDAYS(MAX($C8,G$6),MIN($D8,G$6+6),'Svatky_zdroje'!$A$5:$A$17),0)</f>
        <v>2</v>
      </c>
      <c r="H8" s="57" t="n">
        <f>IF(MAX($C8,H$6)&lt;=MIN($D8,H$6+6),NETWORKDAYS(MAX($C8,H$6),MIN($D8,H$6+6),'Svatky_zdroje'!$A$5:$A$17),0)</f>
        <v>0</v>
      </c>
      <c r="I8" s="57" t="n">
        <f>IF(MAX($C8,I$6)&lt;=MIN($D8,I$6+6),NETWORKDAYS(MAX($C8,I$6),MIN($D8,I$6+6),'Svatky_zdroje'!$A$5:$A$17),0)</f>
        <v>0</v>
      </c>
      <c r="J8" s="57" t="n">
        <f>IF(MAX($C8,J$6)&lt;=MIN($D8,J$6+6),NETWORKDAYS(MAX($C8,J$6),MIN($D8,J$6+6),'Svatky_zdroje'!$A$5:$A$17),0)</f>
        <v>0</v>
      </c>
      <c r="K8" s="57" t="n">
        <f>IF(MAX($C8,K$6)&lt;=MIN($D8,K$6+6),NETWORKDAYS(MAX($C8,K$6),MIN($D8,K$6+6),'Svatky_zdroje'!$A$5:$A$17),0)</f>
        <v>0</v>
      </c>
      <c r="L8" s="57" t="n">
        <f>IF(MAX($C8,L$6)&lt;=MIN($D8,L$6+6),NETWORKDAYS(MAX($C8,L$6),MIN($D8,L$6+6),'Svatky_zdroje'!$A$5:$A$17),0)</f>
        <v>0</v>
      </c>
      <c r="M8" s="57" t="n">
        <f>IF(MAX($C8,M$6)&lt;=MIN($D8,M$6+6),NETWORKDAYS(MAX($C8,M$6),MIN($D8,M$6+6),'Svatky_zdroje'!$A$5:$A$17),0)</f>
        <v>0</v>
      </c>
      <c r="N8" s="57" t="n">
        <f>IF(MAX($C8,N$6)&lt;=MIN($D8,N$6+6),NETWORKDAYS(MAX($C8,N$6),MIN($D8,N$6+6),'Svatky_zdroje'!$A$5:$A$17),0)</f>
        <v>0</v>
      </c>
      <c r="O8" s="57" t="n">
        <f>IF(MAX($C8,O$6)&lt;=MIN($D8,O$6+6),NETWORKDAYS(MAX($C8,O$6),MIN($D8,O$6+6),'Svatky_zdroje'!$A$5:$A$17),0)</f>
        <v>0</v>
      </c>
      <c r="P8" s="57" t="n">
        <f>IF(MAX($C8,P$6)&lt;=MIN($D8,P$6+6),NETWORKDAYS(MAX($C8,P$6),MIN($D8,P$6+6),'Svatky_zdroje'!$A$5:$A$17),0)</f>
        <v>0</v>
      </c>
      <c r="Q8" s="57" t="n">
        <f>IF(MAX($C8,Q$6)&lt;=MIN($D8,Q$6+6),NETWORKDAYS(MAX($C8,Q$6),MIN($D8,Q$6+6),'Svatky_zdroje'!$A$5:$A$17),0)</f>
        <v>0</v>
      </c>
      <c r="R8" s="57" t="n">
        <f>IF(MAX($C8,R$6)&lt;=MIN($D8,R$6+6),NETWORKDAYS(MAX($C8,R$6),MIN($D8,R$6+6),'Svatky_zdroje'!$A$5:$A$17),0)</f>
        <v>0</v>
      </c>
      <c r="S8" s="57" t="n">
        <f>IF(MAX($C8,S$6)&lt;=MIN($D8,S$6+6),NETWORKDAYS(MAX($C8,S$6),MIN($D8,S$6+6),'Svatky_zdroje'!$A$5:$A$17),0)</f>
        <v>0</v>
      </c>
      <c r="T8" s="57" t="n">
        <f>IF(MAX($C8,T$6)&lt;=MIN($D8,T$6+6),NETWORKDAYS(MAX($C8,T$6),MIN($D8,T$6+6),'Svatky_zdroje'!$A$5:$A$17),0)</f>
        <v>0</v>
      </c>
      <c r="U8" s="57" t="n">
        <f>IF(MAX($C8,U$6)&lt;=MIN($D8,U$6+6),NETWORKDAYS(MAX($C8,U$6),MIN($D8,U$6+6),'Svatky_zdroje'!$A$5:$A$17),0)</f>
        <v>0</v>
      </c>
    </row>
    <row r="9" ht="45" customHeight="1">
      <c r="A9" s="59" t="n">
        <f>'HMG_mapa'!A9</f>
        <v>3</v>
      </c>
      <c r="B9" s="56" t="n">
        <f>'HMG_mapa'!D9</f>
        <v>982</v>
      </c>
      <c r="C9" s="18" t="n">
        <f>'HMG_mapa'!E9</f>
        <v>46281</v>
      </c>
      <c r="D9" s="18" t="n">
        <f>'HMG_mapa'!F9</f>
        <v>46315</v>
      </c>
      <c r="E9" s="57" t="n">
        <f>IF(MAX($C9,E$6)&lt;=MIN($D9,E$6+6),NETWORKDAYS(MAX($C9,E$6),MIN($D9,E$6+6),'Svatky_zdroje'!$A$5:$A$17),0)</f>
        <v>0</v>
      </c>
      <c r="F9" s="57" t="n">
        <f>IF(MAX($C9,F$6)&lt;=MIN($D9,F$6+6),NETWORKDAYS(MAX($C9,F$6),MIN($D9,F$6+6),'Svatky_zdroje'!$A$5:$A$17),0)</f>
        <v>0</v>
      </c>
      <c r="G9" s="57" t="n">
        <f>IF(MAX($C9,G$6)&lt;=MIN($D9,G$6+6),NETWORKDAYS(MAX($C9,G$6),MIN($D9,G$6+6),'Svatky_zdroje'!$A$5:$A$17),0)</f>
        <v>3</v>
      </c>
      <c r="H9" s="57" t="n">
        <f>IF(MAX($C9,H$6)&lt;=MIN($D9,H$6+6),NETWORKDAYS(MAX($C9,H$6),MIN($D9,H$6+6),'Svatky_zdroje'!$A$5:$A$17),0)</f>
        <v>5</v>
      </c>
      <c r="I9" s="57" t="n">
        <f>IF(MAX($C9,I$6)&lt;=MIN($D9,I$6+6),NETWORKDAYS(MAX($C9,I$6),MIN($D9,I$6+6),'Svatky_zdroje'!$A$5:$A$17),0)</f>
        <v>4</v>
      </c>
      <c r="J9" s="57" t="n">
        <f>IF(MAX($C9,J$6)&lt;=MIN($D9,J$6+6),NETWORKDAYS(MAX($C9,J$6),MIN($D9,J$6+6),'Svatky_zdroje'!$A$5:$A$17),0)</f>
        <v>5</v>
      </c>
      <c r="K9" s="57" t="n">
        <f>IF(MAX($C9,K$6)&lt;=MIN($D9,K$6+6),NETWORKDAYS(MAX($C9,K$6),MIN($D9,K$6+6),'Svatky_zdroje'!$A$5:$A$17),0)</f>
        <v>5</v>
      </c>
      <c r="L9" s="57" t="n">
        <f>IF(MAX($C9,L$6)&lt;=MIN($D9,L$6+6),NETWORKDAYS(MAX($C9,L$6),MIN($D9,L$6+6),'Svatky_zdroje'!$A$5:$A$17),0)</f>
        <v>2</v>
      </c>
      <c r="M9" s="57" t="n">
        <f>IF(MAX($C9,M$6)&lt;=MIN($D9,M$6+6),NETWORKDAYS(MAX($C9,M$6),MIN($D9,M$6+6),'Svatky_zdroje'!$A$5:$A$17),0)</f>
        <v>0</v>
      </c>
      <c r="N9" s="57" t="n">
        <f>IF(MAX($C9,N$6)&lt;=MIN($D9,N$6+6),NETWORKDAYS(MAX($C9,N$6),MIN($D9,N$6+6),'Svatky_zdroje'!$A$5:$A$17),0)</f>
        <v>0</v>
      </c>
      <c r="O9" s="57" t="n">
        <f>IF(MAX($C9,O$6)&lt;=MIN($D9,O$6+6),NETWORKDAYS(MAX($C9,O$6),MIN($D9,O$6+6),'Svatky_zdroje'!$A$5:$A$17),0)</f>
        <v>0</v>
      </c>
      <c r="P9" s="57" t="n">
        <f>IF(MAX($C9,P$6)&lt;=MIN($D9,P$6+6),NETWORKDAYS(MAX($C9,P$6),MIN($D9,P$6+6),'Svatky_zdroje'!$A$5:$A$17),0)</f>
        <v>0</v>
      </c>
      <c r="Q9" s="57" t="n">
        <f>IF(MAX($C9,Q$6)&lt;=MIN($D9,Q$6+6),NETWORKDAYS(MAX($C9,Q$6),MIN($D9,Q$6+6),'Svatky_zdroje'!$A$5:$A$17),0)</f>
        <v>0</v>
      </c>
      <c r="R9" s="57" t="n">
        <f>IF(MAX($C9,R$6)&lt;=MIN($D9,R$6+6),NETWORKDAYS(MAX($C9,R$6),MIN($D9,R$6+6),'Svatky_zdroje'!$A$5:$A$17),0)</f>
        <v>0</v>
      </c>
      <c r="S9" s="57" t="n">
        <f>IF(MAX($C9,S$6)&lt;=MIN($D9,S$6+6),NETWORKDAYS(MAX($C9,S$6),MIN($D9,S$6+6),'Svatky_zdroje'!$A$5:$A$17),0)</f>
        <v>0</v>
      </c>
      <c r="T9" s="57" t="n">
        <f>IF(MAX($C9,T$6)&lt;=MIN($D9,T$6+6),NETWORKDAYS(MAX($C9,T$6),MIN($D9,T$6+6),'Svatky_zdroje'!$A$5:$A$17),0)</f>
        <v>0</v>
      </c>
      <c r="U9" s="57" t="n">
        <f>IF(MAX($C9,U$6)&lt;=MIN($D9,U$6+6),NETWORKDAYS(MAX($C9,U$6),MIN($D9,U$6+6),'Svatky_zdroje'!$A$5:$A$17),0)</f>
        <v>0</v>
      </c>
    </row>
    <row r="10" ht="45" customHeight="1">
      <c r="A10" s="60" t="n">
        <f>'HMG_mapa'!A10</f>
        <v>4</v>
      </c>
      <c r="B10" s="56" t="n">
        <f>'HMG_mapa'!D10</f>
        <v>740</v>
      </c>
      <c r="C10" s="18" t="n">
        <f>'HMG_mapa'!E10</f>
        <v>46305</v>
      </c>
      <c r="D10" s="18" t="n">
        <f>'HMG_mapa'!F10</f>
        <v>46320</v>
      </c>
      <c r="E10" s="57" t="n">
        <f>IF(MAX($C10,E$6)&lt;=MIN($D10,E$6+6),NETWORKDAYS(MAX($C10,E$6),MIN($D10,E$6+6),'Svatky_zdroje'!$A$5:$A$17),0)</f>
        <v>0</v>
      </c>
      <c r="F10" s="57" t="n">
        <f>IF(MAX($C10,F$6)&lt;=MIN($D10,F$6+6),NETWORKDAYS(MAX($C10,F$6),MIN($D10,F$6+6),'Svatky_zdroje'!$A$5:$A$17),0)</f>
        <v>0</v>
      </c>
      <c r="G10" s="57" t="n">
        <f>IF(MAX($C10,G$6)&lt;=MIN($D10,G$6+6),NETWORKDAYS(MAX($C10,G$6),MIN($D10,G$6+6),'Svatky_zdroje'!$A$5:$A$17),0)</f>
        <v>0</v>
      </c>
      <c r="H10" s="57" t="n">
        <f>IF(MAX($C10,H$6)&lt;=MIN($D10,H$6+6),NETWORKDAYS(MAX($C10,H$6),MIN($D10,H$6+6),'Svatky_zdroje'!$A$5:$A$17),0)</f>
        <v>0</v>
      </c>
      <c r="I10" s="57" t="n">
        <f>IF(MAX($C10,I$6)&lt;=MIN($D10,I$6+6),NETWORKDAYS(MAX($C10,I$6),MIN($D10,I$6+6),'Svatky_zdroje'!$A$5:$A$17),0)</f>
        <v>0</v>
      </c>
      <c r="J10" s="57" t="n">
        <f>IF(MAX($C10,J$6)&lt;=MIN($D10,J$6+6),NETWORKDAYS(MAX($C10,J$6),MIN($D10,J$6+6),'Svatky_zdroje'!$A$5:$A$17),0)</f>
        <v>0</v>
      </c>
      <c r="K10" s="57" t="n">
        <f>IF(MAX($C10,K$6)&lt;=MIN($D10,K$6+6),NETWORKDAYS(MAX($C10,K$6),MIN($D10,K$6+6),'Svatky_zdroje'!$A$5:$A$17),0)</f>
        <v>5</v>
      </c>
      <c r="L10" s="57" t="n">
        <f>IF(MAX($C10,L$6)&lt;=MIN($D10,L$6+6),NETWORKDAYS(MAX($C10,L$6),MIN($D10,L$6+6),'Svatky_zdroje'!$A$5:$A$17),0)</f>
        <v>5</v>
      </c>
      <c r="M10" s="57" t="n">
        <f>IF(MAX($C10,M$6)&lt;=MIN($D10,M$6+6),NETWORKDAYS(MAX($C10,M$6),MIN($D10,M$6+6),'Svatky_zdroje'!$A$5:$A$17),0)</f>
        <v>0</v>
      </c>
      <c r="N10" s="57" t="n">
        <f>IF(MAX($C10,N$6)&lt;=MIN($D10,N$6+6),NETWORKDAYS(MAX($C10,N$6),MIN($D10,N$6+6),'Svatky_zdroje'!$A$5:$A$17),0)</f>
        <v>0</v>
      </c>
      <c r="O10" s="57" t="n">
        <f>IF(MAX($C10,O$6)&lt;=MIN($D10,O$6+6),NETWORKDAYS(MAX($C10,O$6),MIN($D10,O$6+6),'Svatky_zdroje'!$A$5:$A$17),0)</f>
        <v>0</v>
      </c>
      <c r="P10" s="57" t="n">
        <f>IF(MAX($C10,P$6)&lt;=MIN($D10,P$6+6),NETWORKDAYS(MAX($C10,P$6),MIN($D10,P$6+6),'Svatky_zdroje'!$A$5:$A$17),0)</f>
        <v>0</v>
      </c>
      <c r="Q10" s="57" t="n">
        <f>IF(MAX($C10,Q$6)&lt;=MIN($D10,Q$6+6),NETWORKDAYS(MAX($C10,Q$6),MIN($D10,Q$6+6),'Svatky_zdroje'!$A$5:$A$17),0)</f>
        <v>0</v>
      </c>
      <c r="R10" s="57" t="n">
        <f>IF(MAX($C10,R$6)&lt;=MIN($D10,R$6+6),NETWORKDAYS(MAX($C10,R$6),MIN($D10,R$6+6),'Svatky_zdroje'!$A$5:$A$17),0)</f>
        <v>0</v>
      </c>
      <c r="S10" s="57" t="n">
        <f>IF(MAX($C10,S$6)&lt;=MIN($D10,S$6+6),NETWORKDAYS(MAX($C10,S$6),MIN($D10,S$6+6),'Svatky_zdroje'!$A$5:$A$17),0)</f>
        <v>0</v>
      </c>
      <c r="T10" s="57" t="n">
        <f>IF(MAX($C10,T$6)&lt;=MIN($D10,T$6+6),NETWORKDAYS(MAX($C10,T$6),MIN($D10,T$6+6),'Svatky_zdroje'!$A$5:$A$17),0)</f>
        <v>0</v>
      </c>
      <c r="U10" s="57" t="n">
        <f>IF(MAX($C10,U$6)&lt;=MIN($D10,U$6+6),NETWORKDAYS(MAX($C10,U$6),MIN($D10,U$6+6),'Svatky_zdroje'!$A$5:$A$17),0)</f>
        <v>0</v>
      </c>
    </row>
    <row r="11" ht="45" customHeight="1">
      <c r="A11" s="61" t="n">
        <f>'HMG_mapa'!A11</f>
        <v>5</v>
      </c>
      <c r="B11" s="56" t="n">
        <f>'HMG_mapa'!D11</f>
        <v>386</v>
      </c>
      <c r="C11" s="18" t="n">
        <f>'HMG_mapa'!E11</f>
        <v>46320</v>
      </c>
      <c r="D11" s="18" t="n">
        <f>'HMG_mapa'!F11</f>
        <v>46378</v>
      </c>
      <c r="E11" s="57" t="n">
        <f>IF(MAX($C11,E$6)&lt;=MIN($D11,E$6+6),NETWORKDAYS(MAX($C11,E$6),MIN($D11,E$6+6),'Svatky_zdroje'!$A$5:$A$17),0)</f>
        <v>0</v>
      </c>
      <c r="F11" s="57" t="n">
        <f>IF(MAX($C11,F$6)&lt;=MIN($D11,F$6+6),NETWORKDAYS(MAX($C11,F$6),MIN($D11,F$6+6),'Svatky_zdroje'!$A$5:$A$17),0)</f>
        <v>0</v>
      </c>
      <c r="G11" s="57" t="n">
        <f>IF(MAX($C11,G$6)&lt;=MIN($D11,G$6+6),NETWORKDAYS(MAX($C11,G$6),MIN($D11,G$6+6),'Svatky_zdroje'!$A$5:$A$17),0)</f>
        <v>0</v>
      </c>
      <c r="H11" s="57" t="n">
        <f>IF(MAX($C11,H$6)&lt;=MIN($D11,H$6+6),NETWORKDAYS(MAX($C11,H$6),MIN($D11,H$6+6),'Svatky_zdroje'!$A$5:$A$17),0)</f>
        <v>0</v>
      </c>
      <c r="I11" s="57" t="n">
        <f>IF(MAX($C11,I$6)&lt;=MIN($D11,I$6+6),NETWORKDAYS(MAX($C11,I$6),MIN($D11,I$6+6),'Svatky_zdroje'!$A$5:$A$17),0)</f>
        <v>0</v>
      </c>
      <c r="J11" s="57" t="n">
        <f>IF(MAX($C11,J$6)&lt;=MIN($D11,J$6+6),NETWORKDAYS(MAX($C11,J$6),MIN($D11,J$6+6),'Svatky_zdroje'!$A$5:$A$17),0)</f>
        <v>0</v>
      </c>
      <c r="K11" s="57" t="n">
        <f>IF(MAX($C11,K$6)&lt;=MIN($D11,K$6+6),NETWORKDAYS(MAX($C11,K$6),MIN($D11,K$6+6),'Svatky_zdroje'!$A$5:$A$17),0)</f>
        <v>0</v>
      </c>
      <c r="L11" s="57" t="n">
        <f>IF(MAX($C11,L$6)&lt;=MIN($D11,L$6+6),NETWORKDAYS(MAX($C11,L$6),MIN($D11,L$6+6),'Svatky_zdroje'!$A$5:$A$17),0)</f>
        <v>0</v>
      </c>
      <c r="M11" s="57" t="n">
        <f>IF(MAX($C11,M$6)&lt;=MIN($D11,M$6+6),NETWORKDAYS(MAX($C11,M$6),MIN($D11,M$6+6),'Svatky_zdroje'!$A$5:$A$17),0)</f>
        <v>4</v>
      </c>
      <c r="N11" s="57" t="n">
        <f>IF(MAX($C11,N$6)&lt;=MIN($D11,N$6+6),NETWORKDAYS(MAX($C11,N$6),MIN($D11,N$6+6),'Svatky_zdroje'!$A$5:$A$17),0)</f>
        <v>5</v>
      </c>
      <c r="O11" s="57" t="n">
        <f>IF(MAX($C11,O$6)&lt;=MIN($D11,O$6+6),NETWORKDAYS(MAX($C11,O$6),MIN($D11,O$6+6),'Svatky_zdroje'!$A$5:$A$17),0)</f>
        <v>5</v>
      </c>
      <c r="P11" s="57" t="n">
        <f>IF(MAX($C11,P$6)&lt;=MIN($D11,P$6+6),NETWORKDAYS(MAX($C11,P$6),MIN($D11,P$6+6),'Svatky_zdroje'!$A$5:$A$17),0)</f>
        <v>4</v>
      </c>
      <c r="Q11" s="57" t="n">
        <f>IF(MAX($C11,Q$6)&lt;=MIN($D11,Q$6+6),NETWORKDAYS(MAX($C11,Q$6),MIN($D11,Q$6+6),'Svatky_zdroje'!$A$5:$A$17),0)</f>
        <v>5</v>
      </c>
      <c r="R11" s="57" t="n">
        <f>IF(MAX($C11,R$6)&lt;=MIN($D11,R$6+6),NETWORKDAYS(MAX($C11,R$6),MIN($D11,R$6+6),'Svatky_zdroje'!$A$5:$A$17),0)</f>
        <v>5</v>
      </c>
      <c r="S11" s="57" t="n">
        <f>IF(MAX($C11,S$6)&lt;=MIN($D11,S$6+6),NETWORKDAYS(MAX($C11,S$6),MIN($D11,S$6+6),'Svatky_zdroje'!$A$5:$A$17),0)</f>
        <v>5</v>
      </c>
      <c r="T11" s="57" t="n">
        <f>IF(MAX($C11,T$6)&lt;=MIN($D11,T$6+6),NETWORKDAYS(MAX($C11,T$6),MIN($D11,T$6+6),'Svatky_zdroje'!$A$5:$A$17),0)</f>
        <v>5</v>
      </c>
      <c r="U11" s="57" t="n">
        <f>IF(MAX($C11,U$6)&lt;=MIN($D11,U$6+6),NETWORKDAYS(MAX($C11,U$6),MIN($D11,U$6+6),'Svatky_zdroje'!$A$5:$A$17),0)</f>
        <v>2</v>
      </c>
    </row>
    <row r="12" ht="45" customHeight="1">
      <c r="A12" s="62" t="n">
        <f>'HMG_mapa'!A12</f>
        <v>6</v>
      </c>
      <c r="B12" s="56" t="n">
        <f>'HMG_mapa'!D12</f>
        <v>740</v>
      </c>
      <c r="C12" s="18" t="n">
        <f>'HMG_mapa'!E12</f>
        <v>46320</v>
      </c>
      <c r="D12" s="18" t="n">
        <f>'HMG_mapa'!F12</f>
        <v>46378</v>
      </c>
      <c r="E12" s="57" t="n">
        <f>IF(MAX($C12,E$6)&lt;=MIN($D12,E$6+6),NETWORKDAYS(MAX($C12,E$6),MIN($D12,E$6+6),'Svatky_zdroje'!$A$5:$A$17),0)</f>
        <v>0</v>
      </c>
      <c r="F12" s="57" t="n">
        <f>IF(MAX($C12,F$6)&lt;=MIN($D12,F$6+6),NETWORKDAYS(MAX($C12,F$6),MIN($D12,F$6+6),'Svatky_zdroje'!$A$5:$A$17),0)</f>
        <v>0</v>
      </c>
      <c r="G12" s="57" t="n">
        <f>IF(MAX($C12,G$6)&lt;=MIN($D12,G$6+6),NETWORKDAYS(MAX($C12,G$6),MIN($D12,G$6+6),'Svatky_zdroje'!$A$5:$A$17),0)</f>
        <v>0</v>
      </c>
      <c r="H12" s="57" t="n">
        <f>IF(MAX($C12,H$6)&lt;=MIN($D12,H$6+6),NETWORKDAYS(MAX($C12,H$6),MIN($D12,H$6+6),'Svatky_zdroje'!$A$5:$A$17),0)</f>
        <v>0</v>
      </c>
      <c r="I12" s="57" t="n">
        <f>IF(MAX($C12,I$6)&lt;=MIN($D12,I$6+6),NETWORKDAYS(MAX($C12,I$6),MIN($D12,I$6+6),'Svatky_zdroje'!$A$5:$A$17),0)</f>
        <v>0</v>
      </c>
      <c r="J12" s="57" t="n">
        <f>IF(MAX($C12,J$6)&lt;=MIN($D12,J$6+6),NETWORKDAYS(MAX($C12,J$6),MIN($D12,J$6+6),'Svatky_zdroje'!$A$5:$A$17),0)</f>
        <v>0</v>
      </c>
      <c r="K12" s="57" t="n">
        <f>IF(MAX($C12,K$6)&lt;=MIN($D12,K$6+6),NETWORKDAYS(MAX($C12,K$6),MIN($D12,K$6+6),'Svatky_zdroje'!$A$5:$A$17),0)</f>
        <v>0</v>
      </c>
      <c r="L12" s="57" t="n">
        <f>IF(MAX($C12,L$6)&lt;=MIN($D12,L$6+6),NETWORKDAYS(MAX($C12,L$6),MIN($D12,L$6+6),'Svatky_zdroje'!$A$5:$A$17),0)</f>
        <v>0</v>
      </c>
      <c r="M12" s="57" t="n">
        <f>IF(MAX($C12,M$6)&lt;=MIN($D12,M$6+6),NETWORKDAYS(MAX($C12,M$6),MIN($D12,M$6+6),'Svatky_zdroje'!$A$5:$A$17),0)</f>
        <v>4</v>
      </c>
      <c r="N12" s="57" t="n">
        <f>IF(MAX($C12,N$6)&lt;=MIN($D12,N$6+6),NETWORKDAYS(MAX($C12,N$6),MIN($D12,N$6+6),'Svatky_zdroje'!$A$5:$A$17),0)</f>
        <v>5</v>
      </c>
      <c r="O12" s="57" t="n">
        <f>IF(MAX($C12,O$6)&lt;=MIN($D12,O$6+6),NETWORKDAYS(MAX($C12,O$6),MIN($D12,O$6+6),'Svatky_zdroje'!$A$5:$A$17),0)</f>
        <v>5</v>
      </c>
      <c r="P12" s="57" t="n">
        <f>IF(MAX($C12,P$6)&lt;=MIN($D12,P$6+6),NETWORKDAYS(MAX($C12,P$6),MIN($D12,P$6+6),'Svatky_zdroje'!$A$5:$A$17),0)</f>
        <v>4</v>
      </c>
      <c r="Q12" s="57" t="n">
        <f>IF(MAX($C12,Q$6)&lt;=MIN($D12,Q$6+6),NETWORKDAYS(MAX($C12,Q$6),MIN($D12,Q$6+6),'Svatky_zdroje'!$A$5:$A$17),0)</f>
        <v>5</v>
      </c>
      <c r="R12" s="57" t="n">
        <f>IF(MAX($C12,R$6)&lt;=MIN($D12,R$6+6),NETWORKDAYS(MAX($C12,R$6),MIN($D12,R$6+6),'Svatky_zdroje'!$A$5:$A$17),0)</f>
        <v>5</v>
      </c>
      <c r="S12" s="57" t="n">
        <f>IF(MAX($C12,S$6)&lt;=MIN($D12,S$6+6),NETWORKDAYS(MAX($C12,S$6),MIN($D12,S$6+6),'Svatky_zdroje'!$A$5:$A$17),0)</f>
        <v>5</v>
      </c>
      <c r="T12" s="57" t="n">
        <f>IF(MAX($C12,T$6)&lt;=MIN($D12,T$6+6),NETWORKDAYS(MAX($C12,T$6),MIN($D12,T$6+6),'Svatky_zdroje'!$A$5:$A$17),0)</f>
        <v>5</v>
      </c>
      <c r="U12" s="57" t="n">
        <f>IF(MAX($C12,U$6)&lt;=MIN($D12,U$6+6),NETWORKDAYS(MAX($C12,U$6),MIN($D12,U$6+6),'Svatky_zdroje'!$A$5:$A$17),0)</f>
        <v>2</v>
      </c>
    </row>
    <row r="13"/>
    <row r="14"/>
    <row r="15" ht="40" customHeight="1">
      <c r="A15" s="22" t="inlineStr">
        <is>
          <t>Souběhy původních oken: etapa 1 + 2 dne 11. 9.; etapa 3 + 4 od 10. do 20. 10.; etapa 5 + 6 od 25. 10. do 22. 12. Počty v polích již vylučují víkendy a svátky.</t>
        </is>
      </c>
      <c r="B15" s="23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</row>
    <row r="16"/>
    <row r="17" ht="34" customHeight="1">
      <c r="A17" s="22" t="inlineStr">
        <is>
          <t>Týdny jsou označeny datem pondělí. První týden začíná 31. 8. a obsahuje začátek stavby 2. 9.; poslední týden začíná 21. 12. a končí pro tento plán 22. 12.</t>
        </is>
      </c>
      <c r="B17" s="23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</row>
    <row r="18"/>
    <row r="19" ht="34" customHeight="1">
      <c r="A19" s="22" t="inlineStr">
        <is>
          <t>Časová osa pokrývá jen popsané etapy 1-6 v součtu 4 752 m. Rozdíl 642 m proti souhrnnému údaji v mapě nemá přidělený termín ani trasu.</t>
        </is>
      </c>
      <c r="B19" s="23" t="n"/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</row>
  </sheetData>
  <mergeCells count="11">
    <mergeCell ref="A17:U17"/>
    <mergeCell ref="A5:D5"/>
    <mergeCell ref="A4:U4"/>
    <mergeCell ref="N5:Q5"/>
    <mergeCell ref="R5:U5"/>
    <mergeCell ref="A2:U2"/>
    <mergeCell ref="A15:U15"/>
    <mergeCell ref="A19:U19"/>
    <mergeCell ref="E5:I5"/>
    <mergeCell ref="A1:U1"/>
    <mergeCell ref="J5:M5"/>
  </mergeCells>
  <conditionalFormatting sqref="E7">
    <cfRule type="cellIs" priority="1" operator="greaterThan" dxfId="0">
      <formula>0</formula>
    </cfRule>
  </conditionalFormatting>
  <conditionalFormatting sqref="F7">
    <cfRule type="cellIs" priority="2" operator="greaterThan" dxfId="0">
      <formula>0</formula>
    </cfRule>
  </conditionalFormatting>
  <conditionalFormatting sqref="G7">
    <cfRule type="cellIs" priority="3" operator="greaterThan" dxfId="0">
      <formula>0</formula>
    </cfRule>
  </conditionalFormatting>
  <conditionalFormatting sqref="H7">
    <cfRule type="cellIs" priority="4" operator="greaterThan" dxfId="0">
      <formula>0</formula>
    </cfRule>
  </conditionalFormatting>
  <conditionalFormatting sqref="I7">
    <cfRule type="cellIs" priority="5" operator="greaterThan" dxfId="0">
      <formula>0</formula>
    </cfRule>
  </conditionalFormatting>
  <conditionalFormatting sqref="J7">
    <cfRule type="cellIs" priority="6" operator="greaterThan" dxfId="0">
      <formula>0</formula>
    </cfRule>
  </conditionalFormatting>
  <conditionalFormatting sqref="K7">
    <cfRule type="cellIs" priority="7" operator="greaterThan" dxfId="0">
      <formula>0</formula>
    </cfRule>
  </conditionalFormatting>
  <conditionalFormatting sqref="L7">
    <cfRule type="cellIs" priority="8" operator="greaterThan" dxfId="0">
      <formula>0</formula>
    </cfRule>
  </conditionalFormatting>
  <conditionalFormatting sqref="M7">
    <cfRule type="cellIs" priority="9" operator="greaterThan" dxfId="0">
      <formula>0</formula>
    </cfRule>
  </conditionalFormatting>
  <conditionalFormatting sqref="N7">
    <cfRule type="cellIs" priority="10" operator="greaterThan" dxfId="0">
      <formula>0</formula>
    </cfRule>
  </conditionalFormatting>
  <conditionalFormatting sqref="O7">
    <cfRule type="cellIs" priority="11" operator="greaterThan" dxfId="0">
      <formula>0</formula>
    </cfRule>
  </conditionalFormatting>
  <conditionalFormatting sqref="P7">
    <cfRule type="cellIs" priority="12" operator="greaterThan" dxfId="0">
      <formula>0</formula>
    </cfRule>
  </conditionalFormatting>
  <conditionalFormatting sqref="Q7">
    <cfRule type="cellIs" priority="13" operator="greaterThan" dxfId="0">
      <formula>0</formula>
    </cfRule>
  </conditionalFormatting>
  <conditionalFormatting sqref="R7">
    <cfRule type="cellIs" priority="14" operator="greaterThan" dxfId="0">
      <formula>0</formula>
    </cfRule>
  </conditionalFormatting>
  <conditionalFormatting sqref="S7">
    <cfRule type="cellIs" priority="15" operator="greaterThan" dxfId="0">
      <formula>0</formula>
    </cfRule>
  </conditionalFormatting>
  <conditionalFormatting sqref="T7">
    <cfRule type="cellIs" priority="16" operator="greaterThan" dxfId="0">
      <formula>0</formula>
    </cfRule>
  </conditionalFormatting>
  <conditionalFormatting sqref="U7">
    <cfRule type="cellIs" priority="17" operator="greaterThan" dxfId="0">
      <formula>0</formula>
    </cfRule>
  </conditionalFormatting>
  <conditionalFormatting sqref="E8">
    <cfRule type="cellIs" priority="18" operator="greaterThan" dxfId="1">
      <formula>0</formula>
    </cfRule>
  </conditionalFormatting>
  <conditionalFormatting sqref="F8">
    <cfRule type="cellIs" priority="19" operator="greaterThan" dxfId="1">
      <formula>0</formula>
    </cfRule>
  </conditionalFormatting>
  <conditionalFormatting sqref="G8">
    <cfRule type="cellIs" priority="20" operator="greaterThan" dxfId="1">
      <formula>0</formula>
    </cfRule>
  </conditionalFormatting>
  <conditionalFormatting sqref="H8">
    <cfRule type="cellIs" priority="21" operator="greaterThan" dxfId="1">
      <formula>0</formula>
    </cfRule>
  </conditionalFormatting>
  <conditionalFormatting sqref="I8">
    <cfRule type="cellIs" priority="22" operator="greaterThan" dxfId="1">
      <formula>0</formula>
    </cfRule>
  </conditionalFormatting>
  <conditionalFormatting sqref="J8">
    <cfRule type="cellIs" priority="23" operator="greaterThan" dxfId="1">
      <formula>0</formula>
    </cfRule>
  </conditionalFormatting>
  <conditionalFormatting sqref="K8">
    <cfRule type="cellIs" priority="24" operator="greaterThan" dxfId="1">
      <formula>0</formula>
    </cfRule>
  </conditionalFormatting>
  <conditionalFormatting sqref="L8">
    <cfRule type="cellIs" priority="25" operator="greaterThan" dxfId="1">
      <formula>0</formula>
    </cfRule>
  </conditionalFormatting>
  <conditionalFormatting sqref="M8">
    <cfRule type="cellIs" priority="26" operator="greaterThan" dxfId="1">
      <formula>0</formula>
    </cfRule>
  </conditionalFormatting>
  <conditionalFormatting sqref="N8">
    <cfRule type="cellIs" priority="27" operator="greaterThan" dxfId="1">
      <formula>0</formula>
    </cfRule>
  </conditionalFormatting>
  <conditionalFormatting sqref="O8">
    <cfRule type="cellIs" priority="28" operator="greaterThan" dxfId="1">
      <formula>0</formula>
    </cfRule>
  </conditionalFormatting>
  <conditionalFormatting sqref="P8">
    <cfRule type="cellIs" priority="29" operator="greaterThan" dxfId="1">
      <formula>0</formula>
    </cfRule>
  </conditionalFormatting>
  <conditionalFormatting sqref="Q8">
    <cfRule type="cellIs" priority="30" operator="greaterThan" dxfId="1">
      <formula>0</formula>
    </cfRule>
  </conditionalFormatting>
  <conditionalFormatting sqref="R8">
    <cfRule type="cellIs" priority="31" operator="greaterThan" dxfId="1">
      <formula>0</formula>
    </cfRule>
  </conditionalFormatting>
  <conditionalFormatting sqref="S8">
    <cfRule type="cellIs" priority="32" operator="greaterThan" dxfId="1">
      <formula>0</formula>
    </cfRule>
  </conditionalFormatting>
  <conditionalFormatting sqref="T8">
    <cfRule type="cellIs" priority="33" operator="greaterThan" dxfId="1">
      <formula>0</formula>
    </cfRule>
  </conditionalFormatting>
  <conditionalFormatting sqref="U8">
    <cfRule type="cellIs" priority="34" operator="greaterThan" dxfId="1">
      <formula>0</formula>
    </cfRule>
  </conditionalFormatting>
  <conditionalFormatting sqref="E9">
    <cfRule type="cellIs" priority="35" operator="greaterThan" dxfId="2">
      <formula>0</formula>
    </cfRule>
  </conditionalFormatting>
  <conditionalFormatting sqref="F9">
    <cfRule type="cellIs" priority="36" operator="greaterThan" dxfId="2">
      <formula>0</formula>
    </cfRule>
  </conditionalFormatting>
  <conditionalFormatting sqref="G9">
    <cfRule type="cellIs" priority="37" operator="greaterThan" dxfId="2">
      <formula>0</formula>
    </cfRule>
  </conditionalFormatting>
  <conditionalFormatting sqref="H9">
    <cfRule type="cellIs" priority="38" operator="greaterThan" dxfId="2">
      <formula>0</formula>
    </cfRule>
  </conditionalFormatting>
  <conditionalFormatting sqref="I9">
    <cfRule type="cellIs" priority="39" operator="greaterThan" dxfId="2">
      <formula>0</formula>
    </cfRule>
  </conditionalFormatting>
  <conditionalFormatting sqref="J9">
    <cfRule type="cellIs" priority="40" operator="greaterThan" dxfId="2">
      <formula>0</formula>
    </cfRule>
  </conditionalFormatting>
  <conditionalFormatting sqref="K9">
    <cfRule type="cellIs" priority="41" operator="greaterThan" dxfId="2">
      <formula>0</formula>
    </cfRule>
  </conditionalFormatting>
  <conditionalFormatting sqref="L9">
    <cfRule type="cellIs" priority="42" operator="greaterThan" dxfId="2">
      <formula>0</formula>
    </cfRule>
  </conditionalFormatting>
  <conditionalFormatting sqref="M9">
    <cfRule type="cellIs" priority="43" operator="greaterThan" dxfId="2">
      <formula>0</formula>
    </cfRule>
  </conditionalFormatting>
  <conditionalFormatting sqref="N9">
    <cfRule type="cellIs" priority="44" operator="greaterThan" dxfId="2">
      <formula>0</formula>
    </cfRule>
  </conditionalFormatting>
  <conditionalFormatting sqref="O9">
    <cfRule type="cellIs" priority="45" operator="greaterThan" dxfId="2">
      <formula>0</formula>
    </cfRule>
  </conditionalFormatting>
  <conditionalFormatting sqref="P9">
    <cfRule type="cellIs" priority="46" operator="greaterThan" dxfId="2">
      <formula>0</formula>
    </cfRule>
  </conditionalFormatting>
  <conditionalFormatting sqref="Q9">
    <cfRule type="cellIs" priority="47" operator="greaterThan" dxfId="2">
      <formula>0</formula>
    </cfRule>
  </conditionalFormatting>
  <conditionalFormatting sqref="R9">
    <cfRule type="cellIs" priority="48" operator="greaterThan" dxfId="2">
      <formula>0</formula>
    </cfRule>
  </conditionalFormatting>
  <conditionalFormatting sqref="S9">
    <cfRule type="cellIs" priority="49" operator="greaterThan" dxfId="2">
      <formula>0</formula>
    </cfRule>
  </conditionalFormatting>
  <conditionalFormatting sqref="T9">
    <cfRule type="cellIs" priority="50" operator="greaterThan" dxfId="2">
      <formula>0</formula>
    </cfRule>
  </conditionalFormatting>
  <conditionalFormatting sqref="U9">
    <cfRule type="cellIs" priority="51" operator="greaterThan" dxfId="2">
      <formula>0</formula>
    </cfRule>
  </conditionalFormatting>
  <conditionalFormatting sqref="E10">
    <cfRule type="cellIs" priority="52" operator="greaterThan" dxfId="3">
      <formula>0</formula>
    </cfRule>
  </conditionalFormatting>
  <conditionalFormatting sqref="F10">
    <cfRule type="cellIs" priority="53" operator="greaterThan" dxfId="3">
      <formula>0</formula>
    </cfRule>
  </conditionalFormatting>
  <conditionalFormatting sqref="G10">
    <cfRule type="cellIs" priority="54" operator="greaterThan" dxfId="3">
      <formula>0</formula>
    </cfRule>
  </conditionalFormatting>
  <conditionalFormatting sqref="H10">
    <cfRule type="cellIs" priority="55" operator="greaterThan" dxfId="3">
      <formula>0</formula>
    </cfRule>
  </conditionalFormatting>
  <conditionalFormatting sqref="I10">
    <cfRule type="cellIs" priority="56" operator="greaterThan" dxfId="3">
      <formula>0</formula>
    </cfRule>
  </conditionalFormatting>
  <conditionalFormatting sqref="J10">
    <cfRule type="cellIs" priority="57" operator="greaterThan" dxfId="3">
      <formula>0</formula>
    </cfRule>
  </conditionalFormatting>
  <conditionalFormatting sqref="K10">
    <cfRule type="cellIs" priority="58" operator="greaterThan" dxfId="3">
      <formula>0</formula>
    </cfRule>
  </conditionalFormatting>
  <conditionalFormatting sqref="L10">
    <cfRule type="cellIs" priority="59" operator="greaterThan" dxfId="3">
      <formula>0</formula>
    </cfRule>
  </conditionalFormatting>
  <conditionalFormatting sqref="M10">
    <cfRule type="cellIs" priority="60" operator="greaterThan" dxfId="3">
      <formula>0</formula>
    </cfRule>
  </conditionalFormatting>
  <conditionalFormatting sqref="N10">
    <cfRule type="cellIs" priority="61" operator="greaterThan" dxfId="3">
      <formula>0</formula>
    </cfRule>
  </conditionalFormatting>
  <conditionalFormatting sqref="O10">
    <cfRule type="cellIs" priority="62" operator="greaterThan" dxfId="3">
      <formula>0</formula>
    </cfRule>
  </conditionalFormatting>
  <conditionalFormatting sqref="P10">
    <cfRule type="cellIs" priority="63" operator="greaterThan" dxfId="3">
      <formula>0</formula>
    </cfRule>
  </conditionalFormatting>
  <conditionalFormatting sqref="Q10">
    <cfRule type="cellIs" priority="64" operator="greaterThan" dxfId="3">
      <formula>0</formula>
    </cfRule>
  </conditionalFormatting>
  <conditionalFormatting sqref="R10">
    <cfRule type="cellIs" priority="65" operator="greaterThan" dxfId="3">
      <formula>0</formula>
    </cfRule>
  </conditionalFormatting>
  <conditionalFormatting sqref="S10">
    <cfRule type="cellIs" priority="66" operator="greaterThan" dxfId="3">
      <formula>0</formula>
    </cfRule>
  </conditionalFormatting>
  <conditionalFormatting sqref="T10">
    <cfRule type="cellIs" priority="67" operator="greaterThan" dxfId="3">
      <formula>0</formula>
    </cfRule>
  </conditionalFormatting>
  <conditionalFormatting sqref="U10">
    <cfRule type="cellIs" priority="68" operator="greaterThan" dxfId="3">
      <formula>0</formula>
    </cfRule>
  </conditionalFormatting>
  <conditionalFormatting sqref="E11">
    <cfRule type="cellIs" priority="69" operator="greaterThan" dxfId="4">
      <formula>0</formula>
    </cfRule>
  </conditionalFormatting>
  <conditionalFormatting sqref="F11">
    <cfRule type="cellIs" priority="70" operator="greaterThan" dxfId="4">
      <formula>0</formula>
    </cfRule>
  </conditionalFormatting>
  <conditionalFormatting sqref="G11">
    <cfRule type="cellIs" priority="71" operator="greaterThan" dxfId="4">
      <formula>0</formula>
    </cfRule>
  </conditionalFormatting>
  <conditionalFormatting sqref="H11">
    <cfRule type="cellIs" priority="72" operator="greaterThan" dxfId="4">
      <formula>0</formula>
    </cfRule>
  </conditionalFormatting>
  <conditionalFormatting sqref="I11">
    <cfRule type="cellIs" priority="73" operator="greaterThan" dxfId="4">
      <formula>0</formula>
    </cfRule>
  </conditionalFormatting>
  <conditionalFormatting sqref="J11">
    <cfRule type="cellIs" priority="74" operator="greaterThan" dxfId="4">
      <formula>0</formula>
    </cfRule>
  </conditionalFormatting>
  <conditionalFormatting sqref="K11">
    <cfRule type="cellIs" priority="75" operator="greaterThan" dxfId="4">
      <formula>0</formula>
    </cfRule>
  </conditionalFormatting>
  <conditionalFormatting sqref="L11">
    <cfRule type="cellIs" priority="76" operator="greaterThan" dxfId="4">
      <formula>0</formula>
    </cfRule>
  </conditionalFormatting>
  <conditionalFormatting sqref="M11">
    <cfRule type="cellIs" priority="77" operator="greaterThan" dxfId="4">
      <formula>0</formula>
    </cfRule>
  </conditionalFormatting>
  <conditionalFormatting sqref="N11">
    <cfRule type="cellIs" priority="78" operator="greaterThan" dxfId="4">
      <formula>0</formula>
    </cfRule>
  </conditionalFormatting>
  <conditionalFormatting sqref="O11">
    <cfRule type="cellIs" priority="79" operator="greaterThan" dxfId="4">
      <formula>0</formula>
    </cfRule>
  </conditionalFormatting>
  <conditionalFormatting sqref="P11">
    <cfRule type="cellIs" priority="80" operator="greaterThan" dxfId="4">
      <formula>0</formula>
    </cfRule>
  </conditionalFormatting>
  <conditionalFormatting sqref="Q11">
    <cfRule type="cellIs" priority="81" operator="greaterThan" dxfId="4">
      <formula>0</formula>
    </cfRule>
  </conditionalFormatting>
  <conditionalFormatting sqref="R11">
    <cfRule type="cellIs" priority="82" operator="greaterThan" dxfId="4">
      <formula>0</formula>
    </cfRule>
  </conditionalFormatting>
  <conditionalFormatting sqref="S11">
    <cfRule type="cellIs" priority="83" operator="greaterThan" dxfId="4">
      <formula>0</formula>
    </cfRule>
  </conditionalFormatting>
  <conditionalFormatting sqref="T11">
    <cfRule type="cellIs" priority="84" operator="greaterThan" dxfId="4">
      <formula>0</formula>
    </cfRule>
  </conditionalFormatting>
  <conditionalFormatting sqref="U11">
    <cfRule type="cellIs" priority="85" operator="greaterThan" dxfId="4">
      <formula>0</formula>
    </cfRule>
  </conditionalFormatting>
  <conditionalFormatting sqref="E12">
    <cfRule type="cellIs" priority="86" operator="greaterThan" dxfId="5">
      <formula>0</formula>
    </cfRule>
  </conditionalFormatting>
  <conditionalFormatting sqref="F12">
    <cfRule type="cellIs" priority="87" operator="greaterThan" dxfId="5">
      <formula>0</formula>
    </cfRule>
  </conditionalFormatting>
  <conditionalFormatting sqref="G12">
    <cfRule type="cellIs" priority="88" operator="greaterThan" dxfId="5">
      <formula>0</formula>
    </cfRule>
  </conditionalFormatting>
  <conditionalFormatting sqref="H12">
    <cfRule type="cellIs" priority="89" operator="greaterThan" dxfId="5">
      <formula>0</formula>
    </cfRule>
  </conditionalFormatting>
  <conditionalFormatting sqref="I12">
    <cfRule type="cellIs" priority="90" operator="greaterThan" dxfId="5">
      <formula>0</formula>
    </cfRule>
  </conditionalFormatting>
  <conditionalFormatting sqref="J12">
    <cfRule type="cellIs" priority="91" operator="greaterThan" dxfId="5">
      <formula>0</formula>
    </cfRule>
  </conditionalFormatting>
  <conditionalFormatting sqref="K12">
    <cfRule type="cellIs" priority="92" operator="greaterThan" dxfId="5">
      <formula>0</formula>
    </cfRule>
  </conditionalFormatting>
  <conditionalFormatting sqref="L12">
    <cfRule type="cellIs" priority="93" operator="greaterThan" dxfId="5">
      <formula>0</formula>
    </cfRule>
  </conditionalFormatting>
  <conditionalFormatting sqref="M12">
    <cfRule type="cellIs" priority="94" operator="greaterThan" dxfId="5">
      <formula>0</formula>
    </cfRule>
  </conditionalFormatting>
  <conditionalFormatting sqref="N12">
    <cfRule type="cellIs" priority="95" operator="greaterThan" dxfId="5">
      <formula>0</formula>
    </cfRule>
  </conditionalFormatting>
  <conditionalFormatting sqref="O12">
    <cfRule type="cellIs" priority="96" operator="greaterThan" dxfId="5">
      <formula>0</formula>
    </cfRule>
  </conditionalFormatting>
  <conditionalFormatting sqref="P12">
    <cfRule type="cellIs" priority="97" operator="greaterThan" dxfId="5">
      <formula>0</formula>
    </cfRule>
  </conditionalFormatting>
  <conditionalFormatting sqref="Q12">
    <cfRule type="cellIs" priority="98" operator="greaterThan" dxfId="5">
      <formula>0</formula>
    </cfRule>
  </conditionalFormatting>
  <conditionalFormatting sqref="R12">
    <cfRule type="cellIs" priority="99" operator="greaterThan" dxfId="5">
      <formula>0</formula>
    </cfRule>
  </conditionalFormatting>
  <conditionalFormatting sqref="S12">
    <cfRule type="cellIs" priority="100" operator="greaterThan" dxfId="5">
      <formula>0</formula>
    </cfRule>
  </conditionalFormatting>
  <conditionalFormatting sqref="T12">
    <cfRule type="cellIs" priority="101" operator="greaterThan" dxfId="5">
      <formula>0</formula>
    </cfRule>
  </conditionalFormatting>
  <conditionalFormatting sqref="U12">
    <cfRule type="cellIs" priority="102" operator="greaterThan" dxfId="5">
      <formula>0</formula>
    </cfRule>
  </conditionalFormatting>
  <pageMargins left="0.3" right="0.3" top="0.35" bottom="0.35" header="0.5" footer="0.5"/>
  <pageSetup orientation="landscape" paperSize="8" fitToHeight="1" fitToWidth="1"/>
  <headerFooter>
    <oddHeader/>
    <oddFooter>&amp;LProTelco s.r.o. | LURAK1 | Pracovní verze&amp;RStrana &amp;P z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07F87"/>
    <outlinePr summaryBelow="1" summaryRight="0"/>
    <pageSetUpPr fitToPage="1"/>
  </sheetPr>
  <dimension ref="A1:I27"/>
  <sheetViews>
    <sheetView showGridLines="0" zoomScale="9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24"/>
  <cols>
    <col width="12" customWidth="1" min="1" max="1"/>
    <col width="42" customWidth="1" min="2" max="2"/>
    <col width="15" customWidth="1" min="3" max="3"/>
    <col width="16" customWidth="1" min="4" max="4"/>
    <col width="18" customWidth="1" min="5" max="5"/>
    <col width="18" customWidth="1" min="6" max="6"/>
    <col width="18" customWidth="1" min="7" max="7"/>
    <col width="17" customWidth="1" min="8" max="8"/>
    <col width="40" customWidth="1" min="9" max="9"/>
  </cols>
  <sheetData>
    <row r="1" ht="39" customHeight="1">
      <c r="A1" s="1" t="inlineStr">
        <is>
          <t>KAPACITNÍ VARIANTA - NASTAVITELNÉ VSTUPY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32" customHeight="1">
      <c r="A2" s="3" t="inlineStr">
        <is>
          <t>Výchozí nastavení: jedna četa, 70 m/pracovní den, start 2. 9. 2026. Nenahrazuje původní termíny z mapy.</t>
        </is>
      </c>
    </row>
    <row r="3"/>
    <row r="4" ht="39" customHeight="1">
      <c r="A4" s="22" t="inlineStr">
        <is>
          <t>Etapy 1 až 6 jdou bez souběhu v číselném pořadí. Výpočet pouze kapacity výkopu, nikoli ověření síťových návazností, povolení nebo vhodnosti povrchů v zimě.</t>
        </is>
      </c>
      <c r="B4" s="23" t="n"/>
      <c r="C4" s="23" t="n"/>
      <c r="D4" s="23" t="n"/>
      <c r="E4" s="23" t="n"/>
      <c r="F4" s="23" t="n"/>
      <c r="G4" s="23" t="n"/>
      <c r="H4" s="23" t="n"/>
      <c r="I4" s="23" t="n"/>
    </row>
    <row r="5"/>
    <row r="6" ht="38" customHeight="1">
      <c r="A6" s="24" t="inlineStr">
        <is>
          <t>Etapa</t>
        </is>
      </c>
      <c r="B6" s="24" t="inlineStr">
        <is>
          <t>Ulice / orientační umístění</t>
        </is>
      </c>
      <c r="C6" s="24" t="inlineStr">
        <is>
          <t>Výkop [m]</t>
        </is>
      </c>
      <c r="D6" s="24" t="inlineStr">
        <is>
          <t>Doba [prac. dnů]</t>
        </is>
      </c>
      <c r="E6" s="24" t="inlineStr">
        <is>
          <t>Start varianty</t>
        </is>
      </c>
      <c r="F6" s="24" t="inlineStr">
        <is>
          <t>Konec varianty</t>
        </is>
      </c>
      <c r="G6" s="24" t="inlineStr">
        <is>
          <t>Konec z mapy</t>
        </is>
      </c>
      <c r="H6" s="24" t="inlineStr">
        <is>
          <t>Rozdíl konců [kal. dnů]</t>
        </is>
      </c>
      <c r="I6" s="24" t="inlineStr">
        <is>
          <t>Vazba / upozornění</t>
        </is>
      </c>
    </row>
    <row r="7" ht="58" customHeight="1">
      <c r="A7" s="63" t="n">
        <f>'HMG_mapa'!A7</f>
        <v>1</v>
      </c>
      <c r="B7" s="56" t="str">
        <f>'HMG_mapa'!C7</f>
        <v>Nová; 28. října</v>
      </c>
      <c r="C7" s="12" t="n">
        <f>'HMG_mapa'!D7</f>
        <v>938</v>
      </c>
      <c r="D7" s="12" t="n">
        <f>ROUNDUP(C7/('Souhrn'!$B$20*'Souhrn'!$B$21),0)</f>
        <v>14</v>
      </c>
      <c r="E7" s="18" t="n">
        <f>WORKDAY('Souhrn'!$B$22-1,1,'Svatky_zdroje'!$A$5:$A$17)</f>
        <v>46267</v>
      </c>
      <c r="F7" s="18" t="n">
        <f>WORKDAY(E7-1,D7,'Svatky_zdroje'!$A$5:$A$17)</f>
        <v>46286</v>
      </c>
      <c r="G7" s="18" t="n">
        <f>'HMG_mapa'!F7</f>
        <v>46276</v>
      </c>
      <c r="H7" s="12" t="n">
        <f>F7-G7</f>
        <v>10</v>
      </c>
      <c r="I7" s="21" t="inlineStr">
        <is>
          <t>Start dle vstupu Souhrn</t>
        </is>
      </c>
    </row>
    <row r="8" ht="58" customHeight="1">
      <c r="A8" s="64" t="n">
        <f>'HMG_mapa'!A8</f>
        <v>2</v>
      </c>
      <c r="B8" s="65" t="str">
        <f>'HMG_mapa'!C8</f>
        <v>Žižkova; K Loužku</v>
      </c>
      <c r="C8" s="66" t="n">
        <f>'HMG_mapa'!D8</f>
        <v>966</v>
      </c>
      <c r="D8" s="66" t="n">
        <f>ROUNDUP(C8/('Souhrn'!$B$20*'Souhrn'!$B$21),0)</f>
        <v>14</v>
      </c>
      <c r="E8" s="37" t="n">
        <f>WORKDAY(F7,1,'Svatky_zdroje'!$A$5:$A$17)</f>
        <v>46287</v>
      </c>
      <c r="F8" s="37" t="n">
        <f>WORKDAY(E8-1,D8,'Svatky_zdroje'!$A$5:$A$17)</f>
        <v>46307</v>
      </c>
      <c r="G8" s="37" t="n">
        <f>'HMG_mapa'!F8</f>
        <v>46280</v>
      </c>
      <c r="H8" s="66" t="n">
        <f>F8-G8</f>
        <v>27</v>
      </c>
      <c r="I8" s="67" t="inlineStr">
        <is>
          <t>Po dokončení etapy 1; bez přidaných prostojů.</t>
        </is>
      </c>
    </row>
    <row r="9" ht="58" customHeight="1">
      <c r="A9" s="68" t="n">
        <f>'HMG_mapa'!A9</f>
        <v>3</v>
      </c>
      <c r="B9" s="56" t="str">
        <f>'HMG_mapa'!C9</f>
        <v>Čsl. armády</v>
      </c>
      <c r="C9" s="12" t="n">
        <f>'HMG_mapa'!D9</f>
        <v>982</v>
      </c>
      <c r="D9" s="12" t="n">
        <f>ROUNDUP(C9/('Souhrn'!$B$20*'Souhrn'!$B$21),0)</f>
        <v>15</v>
      </c>
      <c r="E9" s="18" t="n">
        <f>WORKDAY(F8,1,'Svatky_zdroje'!$A$5:$A$17)</f>
        <v>46308</v>
      </c>
      <c r="F9" s="18" t="n">
        <f>WORKDAY(E9-1,D9,'Svatky_zdroje'!$A$5:$A$17)</f>
        <v>46329</v>
      </c>
      <c r="G9" s="18" t="n">
        <f>'HMG_mapa'!F9</f>
        <v>46315</v>
      </c>
      <c r="H9" s="12" t="n">
        <f>F9-G9</f>
        <v>14</v>
      </c>
      <c r="I9" s="21" t="inlineStr">
        <is>
          <t>Po dokončení etapy 2; bez přidaných prostojů.</t>
        </is>
      </c>
    </row>
    <row r="10" ht="58" customHeight="1">
      <c r="A10" s="69" t="n">
        <f>'HMG_mapa'!A10</f>
        <v>4</v>
      </c>
      <c r="B10" s="65" t="str">
        <f>'HMG_mapa'!C10</f>
        <v>Tyršova; Kpt. Jaroše; Za Školou</v>
      </c>
      <c r="C10" s="66" t="n">
        <f>'HMG_mapa'!D10</f>
        <v>740</v>
      </c>
      <c r="D10" s="66" t="n">
        <f>ROUNDUP(C10/('Souhrn'!$B$20*'Souhrn'!$B$21),0)</f>
        <v>11</v>
      </c>
      <c r="E10" s="37" t="n">
        <f>WORKDAY(F9,1,'Svatky_zdroje'!$A$5:$A$17)</f>
        <v>46330</v>
      </c>
      <c r="F10" s="37" t="n">
        <f>WORKDAY(E10-1,D10,'Svatky_zdroje'!$A$5:$A$17)</f>
        <v>46345</v>
      </c>
      <c r="G10" s="37" t="n">
        <f>'HMG_mapa'!F10</f>
        <v>46320</v>
      </c>
      <c r="H10" s="66" t="n">
        <f>F10-G10</f>
        <v>25</v>
      </c>
      <c r="I10" s="67" t="inlineStr">
        <is>
          <t>Po dokončení etapy 3; bez přidaných prostojů.</t>
        </is>
      </c>
    </row>
    <row r="11" ht="58" customHeight="1">
      <c r="A11" s="70" t="n">
        <f>'HMG_mapa'!A11</f>
        <v>5</v>
      </c>
      <c r="B11" s="56" t="str">
        <f>'HMG_mapa'!C11</f>
        <v>K Višnovce</v>
      </c>
      <c r="C11" s="12" t="n">
        <f>'HMG_mapa'!D11</f>
        <v>386</v>
      </c>
      <c r="D11" s="12" t="n">
        <f>ROUNDUP(C11/('Souhrn'!$B$20*'Souhrn'!$B$21),0)</f>
        <v>6</v>
      </c>
      <c r="E11" s="18" t="n">
        <f>WORKDAY(F10,1,'Svatky_zdroje'!$A$5:$A$17)</f>
        <v>46346</v>
      </c>
      <c r="F11" s="18" t="n">
        <f>WORKDAY(E11-1,D11,'Svatky_zdroje'!$A$5:$A$17)</f>
        <v>46353</v>
      </c>
      <c r="G11" s="18" t="n">
        <f>'HMG_mapa'!F11</f>
        <v>46378</v>
      </c>
      <c r="H11" s="12" t="n">
        <f>F11-G11</f>
        <v>-25</v>
      </c>
      <c r="I11" s="21" t="inlineStr">
        <is>
          <t>Po dokončení etapy 4; bez přidaných prostojů.</t>
        </is>
      </c>
    </row>
    <row r="12" ht="58" customHeight="1">
      <c r="A12" s="71" t="n">
        <f>'HMG_mapa'!A12</f>
        <v>6</v>
      </c>
      <c r="B12" s="65" t="str">
        <f>'HMG_mapa'!C12</f>
        <v>U Vodojemu; Panina zahrádka</v>
      </c>
      <c r="C12" s="66" t="n">
        <f>'HMG_mapa'!D12</f>
        <v>740</v>
      </c>
      <c r="D12" s="66" t="n">
        <f>ROUNDUP(C12/('Souhrn'!$B$20*'Souhrn'!$B$21),0)</f>
        <v>11</v>
      </c>
      <c r="E12" s="37" t="n">
        <f>WORKDAY(F11,1,'Svatky_zdroje'!$A$5:$A$17)</f>
        <v>46356</v>
      </c>
      <c r="F12" s="37" t="n">
        <f>WORKDAY(E12-1,D12,'Svatky_zdroje'!$A$5:$A$17)</f>
        <v>46370</v>
      </c>
      <c r="G12" s="37" t="n">
        <f>'HMG_mapa'!F12</f>
        <v>46378</v>
      </c>
      <c r="H12" s="66" t="n">
        <f>F12-G12</f>
        <v>-8</v>
      </c>
      <c r="I12" s="67" t="inlineStr">
        <is>
          <t>Po dokončení etapy 5; bez přidaných prostojů.</t>
        </is>
      </c>
    </row>
    <row r="13" ht="36" customHeight="1">
      <c r="A13" s="49" t="inlineStr">
        <is>
          <t>SOUČET ETAP 1-6</t>
        </is>
      </c>
      <c r="B13" s="5" t="n"/>
      <c r="C13" s="50" t="n">
        <f>SUM(C7:C12)</f>
        <v>4752</v>
      </c>
      <c r="D13" s="50" t="n">
        <f>SUM(D7:D12)</f>
        <v>71</v>
      </c>
      <c r="E13" s="72" t="n">
        <f>MIN(E7:E12)</f>
        <v>46267</v>
      </c>
      <c r="F13" s="72" t="n">
        <f>MAX(F7:F12)</f>
        <v>46370</v>
      </c>
      <c r="G13" s="72" t="n">
        <f>MAX(G7:G12)</f>
        <v>46378</v>
      </c>
      <c r="H13" s="50" t="n">
        <f>F13-G13</f>
        <v>-8</v>
      </c>
      <c r="I13" s="73" t="inlineStr">
        <is>
          <t>Kladný rozdíl = později než v mapě.</t>
        </is>
      </c>
    </row>
    <row r="14"/>
    <row r="15" ht="40" customHeight="1">
      <c r="A15" s="22" t="inlineStr">
        <is>
          <t>Doba = délka / (výkon jedné čety × počet čet), pro každou etapu zaokrouhleno nahoru. Nevyužitá kapacita posledního dne se nepřevádí do další etapy. Po-Pá bez svátků 2026.</t>
        </is>
      </c>
      <c r="B15" s="23" t="n"/>
      <c r="C15" s="23" t="n"/>
      <c r="D15" s="23" t="n"/>
      <c r="E15" s="23" t="n"/>
      <c r="F15" s="23" t="n"/>
      <c r="G15" s="23" t="n"/>
      <c r="H15" s="23" t="n"/>
      <c r="I15" s="23" t="n"/>
    </row>
    <row r="16"/>
    <row r="17" ht="32" customHeight="1">
      <c r="A17" s="74" t="inlineStr">
        <is>
          <t>PODMÍNĚNÁ CITLIVOST NA ROZDÍL 642 m - NENÍ SCHVÁLENÁ ETAPA</t>
        </is>
      </c>
      <c r="B17" s="75" t="n"/>
      <c r="C17" s="75" t="n"/>
      <c r="D17" s="75" t="n"/>
      <c r="E17" s="75" t="n"/>
      <c r="F17" s="75" t="n"/>
      <c r="G17" s="75" t="n"/>
      <c r="H17" s="75" t="n"/>
      <c r="I17" s="75" t="n"/>
    </row>
    <row r="18" ht="39" customHeight="1">
      <c r="A18" s="76" t="inlineStr">
        <is>
          <t>Jen pokud bude potvrzeno, že celý rozdíl představuje další výkop: níže se samostatně dopočítá doba po dokončení etap 1-6. Tento rozsah se nyní nepřiřazuje ulici ani etapě.</t>
        </is>
      </c>
      <c r="B18" s="23" t="n"/>
      <c r="C18" s="23" t="n"/>
      <c r="D18" s="23" t="n"/>
      <c r="E18" s="23" t="n"/>
      <c r="F18" s="23" t="n"/>
      <c r="G18" s="23" t="n"/>
      <c r="H18" s="23" t="n"/>
      <c r="I18" s="23" t="n"/>
    </row>
    <row r="19"/>
    <row r="20" ht="38" customHeight="1">
      <c r="A20" s="24" t="inlineStr">
        <is>
          <t>Status</t>
        </is>
      </c>
      <c r="B20" s="24" t="inlineStr">
        <is>
          <t>Rozsah</t>
        </is>
      </c>
      <c r="C20" s="24" t="inlineStr">
        <is>
          <t>Rozdíl [m]</t>
        </is>
      </c>
      <c r="D20" s="24" t="inlineStr">
        <is>
          <t>Navíc [prac. dnů]</t>
        </is>
      </c>
      <c r="E20" s="24" t="inlineStr">
        <is>
          <t>Možný start</t>
        </is>
      </c>
      <c r="F20" s="24" t="inlineStr">
        <is>
          <t>Možný konec</t>
        </is>
      </c>
      <c r="G20" s="24" t="inlineStr"/>
      <c r="H20" s="24" t="inlineStr"/>
      <c r="I20" s="24" t="inlineStr">
        <is>
          <t>Podmínka</t>
        </is>
      </c>
    </row>
    <row r="21" ht="53" customHeight="1">
      <c r="A21" s="77" t="inlineStr">
        <is>
          <t>NEPOTVRZENO</t>
        </is>
      </c>
      <c r="B21" s="77" t="inlineStr">
        <is>
          <t>Rozdíl proti celku z mapy</t>
        </is>
      </c>
      <c r="C21" s="78" t="n">
        <f>MAX(0,'Souhrn'!B12)</f>
        <v>642</v>
      </c>
      <c r="D21" s="78" t="n">
        <f>ROUNDUP(C21/('Souhrn'!$B$20*'Souhrn'!$B$21),0)</f>
        <v>10</v>
      </c>
      <c r="E21" s="79" t="n">
        <f>IF(D21&gt;0,WORKDAY(F13,1,'Svatky_zdroje'!$A$5:$A$17),F13)</f>
        <v>46371</v>
      </c>
      <c r="F21" s="79" t="n">
        <f>IF(D21&gt;0,WORKDAY(E21-1,D21,'Svatky_zdroje'!$A$5:$A$17),F13)</f>
        <v>46386</v>
      </c>
      <c r="I21" s="77" t="inlineStr">
        <is>
          <t>Potvrdit délku, polohu, technologii a podmínky.</t>
        </is>
      </c>
    </row>
    <row r="22"/>
    <row r="23" ht="44" customHeight="1">
      <c r="A23" s="22" t="inlineStr">
        <is>
          <t>Příprava stavby, vytyčení sítí, sondy, křížení, pokládka, zásypy, hutnění, geodetické zaměření a finální obnovy nemají v mapě samostatné výměry ani doby. V tomto výpočtu se jim nevytvářejí smyšlené termíny.</t>
        </is>
      </c>
      <c r="B23" s="23" t="n"/>
      <c r="C23" s="23" t="n"/>
      <c r="D23" s="23" t="n"/>
      <c r="E23" s="23" t="n"/>
      <c r="F23" s="23" t="n"/>
      <c r="G23" s="23" t="n"/>
      <c r="H23" s="23" t="n"/>
      <c r="I23" s="23" t="n"/>
    </row>
    <row r="24"/>
    <row r="25" ht="40" customHeight="1">
      <c r="A25" s="22" t="inlineStr">
        <is>
          <t>Výsledek je podmíněný plynulým pracovištěm, dostupnou mechanizací a povoleními. Neobsahuje zimní přerušení, rezervu na počasí ani technologické prostoje. U listopadových a prosincových úseků ověřit podmínky správců.</t>
        </is>
      </c>
      <c r="B25" s="23" t="n"/>
      <c r="C25" s="23" t="n"/>
      <c r="D25" s="23" t="n"/>
      <c r="E25" s="23" t="n"/>
      <c r="F25" s="23" t="n"/>
      <c r="G25" s="23" t="n"/>
      <c r="H25" s="23" t="n"/>
      <c r="I25" s="23" t="n"/>
    </row>
    <row r="26"/>
    <row r="27" ht="34" customHeight="1">
      <c r="A27" s="22" t="inlineStr">
        <is>
          <t>Případná změna startu nebo výkonu na listu Souhrn se automaticky propíše pouze do této varianty a kapacitních kontrol. Originální délky a termíny mapy zůstávají oddělené.</t>
        </is>
      </c>
      <c r="B27" s="23" t="n"/>
      <c r="C27" s="23" t="n"/>
      <c r="D27" s="23" t="n"/>
      <c r="E27" s="23" t="n"/>
      <c r="F27" s="23" t="n"/>
      <c r="G27" s="23" t="n"/>
      <c r="H27" s="23" t="n"/>
      <c r="I27" s="23" t="n"/>
    </row>
  </sheetData>
  <mergeCells count="10">
    <mergeCell ref="A15:I15"/>
    <mergeCell ref="A25:I25"/>
    <mergeCell ref="A2:I2"/>
    <mergeCell ref="A1:I1"/>
    <mergeCell ref="A17:I17"/>
    <mergeCell ref="A13:B13"/>
    <mergeCell ref="A18:I18"/>
    <mergeCell ref="A23:I23"/>
    <mergeCell ref="A27:I27"/>
    <mergeCell ref="A4:I4"/>
  </mergeCells>
  <conditionalFormatting sqref="H7:H12">
    <cfRule type="cellIs" priority="1" operator="greaterThan" dxfId="6">
      <formula>0</formula>
    </cfRule>
  </conditionalFormatting>
  <pageMargins left="0.3" right="0.3" top="0.35" bottom="0.35" header="0.5" footer="0.5"/>
  <pageSetup orientation="landscape" paperSize="8" fitToHeight="1" fitToWidth="1"/>
  <headerFooter>
    <oddHeader/>
    <oddFooter>&amp;LProTelco s.r.o. | LURAK1 | Pracovní verze&amp;RStrana &amp;P z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 xmlns:ns1="http://schemas.openxmlformats.org/officeDocument/2006/relationships">
  <sheetPr>
    <tabColor rgb="00007F87"/>
    <outlinePr summaryBelow="1" summaryRight="0"/>
    <pageSetUpPr fitToPage="1"/>
  </sheetPr>
  <dimension ref="A1:D27"/>
  <sheetViews>
    <sheetView showGridLines="0" zoomScale="90" workbookViewId="0">
      <pane xSplit="1" ySplit="4" topLeftCell="B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24"/>
  <cols>
    <col width="20" customWidth="1" min="1" max="1"/>
    <col width="63" customWidth="1" min="2" max="2"/>
    <col width="41" customWidth="1" min="3" max="3"/>
    <col width="42" customWidth="1" min="4" max="4"/>
  </cols>
  <sheetData>
    <row r="1" ht="39" customHeight="1">
      <c r="A1" s="1" t="inlineStr">
        <is>
          <t>PRACOVNÍ KALENDÁŘ A ZDROJE</t>
        </is>
      </c>
      <c r="B1" s="2" t="n"/>
      <c r="C1" s="2" t="n"/>
      <c r="D1" s="2" t="n"/>
    </row>
    <row r="2" ht="32" customHeight="1">
      <c r="A2" s="3" t="inlineStr">
        <is>
          <t>Kalendář: pondělí-pátek, bez níže uvedených svátků. Rok 2026.</t>
        </is>
      </c>
    </row>
    <row r="3"/>
    <row r="4" ht="38" customHeight="1">
      <c r="A4" s="24" t="inlineStr">
        <is>
          <t>Datum</t>
        </is>
      </c>
      <c r="B4" s="24" t="inlineStr">
        <is>
          <t>Svátek ČR</t>
        </is>
      </c>
      <c r="C4" s="24" t="inlineStr">
        <is>
          <t>Zdroj</t>
        </is>
      </c>
      <c r="D4" s="24" t="inlineStr">
        <is>
          <t>Poznámka</t>
        </is>
      </c>
    </row>
    <row r="5" ht="35" customHeight="1">
      <c r="A5" s="80" t="n">
        <v>46023</v>
      </c>
      <c r="B5" s="7" t="inlineStr">
        <is>
          <t>Nový rok; Den obnovy samostatného českého státu</t>
        </is>
      </c>
      <c r="C5" s="7" t="inlineStr">
        <is>
          <t>MZV ČR - kalendář svátků 2026 (S2)</t>
        </is>
      </c>
      <c r="D5" s="81" t="inlineStr">
        <is>
          <t>Zahrnuto pro variantu a změny termínů</t>
        </is>
      </c>
    </row>
    <row r="6" ht="35" customHeight="1">
      <c r="A6" s="80" t="n">
        <v>46115</v>
      </c>
      <c r="B6" s="7" t="inlineStr">
        <is>
          <t>Velký pátek</t>
        </is>
      </c>
      <c r="C6" s="7" t="inlineStr">
        <is>
          <t>MZV ČR - kalendář svátků 2026 (S2)</t>
        </is>
      </c>
      <c r="D6" s="81" t="inlineStr">
        <is>
          <t>Zahrnuto pro variantu a změny termínů</t>
        </is>
      </c>
    </row>
    <row r="7" ht="35" customHeight="1">
      <c r="A7" s="80" t="n">
        <v>46118</v>
      </c>
      <c r="B7" s="7" t="inlineStr">
        <is>
          <t>Velikonoční pondělí</t>
        </is>
      </c>
      <c r="C7" s="7" t="inlineStr">
        <is>
          <t>MZV ČR - kalendář svátků 2026 (S2)</t>
        </is>
      </c>
      <c r="D7" s="81" t="inlineStr">
        <is>
          <t>Zahrnuto pro variantu a změny termínů</t>
        </is>
      </c>
    </row>
    <row r="8" ht="35" customHeight="1">
      <c r="A8" s="80" t="n">
        <v>46143</v>
      </c>
      <c r="B8" s="7" t="inlineStr">
        <is>
          <t>Svátek práce</t>
        </is>
      </c>
      <c r="C8" s="7" t="inlineStr">
        <is>
          <t>MZV ČR - kalendář svátků 2026 (S2)</t>
        </is>
      </c>
      <c r="D8" s="81" t="inlineStr">
        <is>
          <t>Zahrnuto pro variantu a změny termínů</t>
        </is>
      </c>
    </row>
    <row r="9" ht="35" customHeight="1">
      <c r="A9" s="80" t="n">
        <v>46150</v>
      </c>
      <c r="B9" s="7" t="inlineStr">
        <is>
          <t>Den vítězství</t>
        </is>
      </c>
      <c r="C9" s="7" t="inlineStr">
        <is>
          <t>MZV ČR - kalendář svátků 2026 (S2)</t>
        </is>
      </c>
      <c r="D9" s="81" t="inlineStr">
        <is>
          <t>Zahrnuto pro variantu a změny termínů</t>
        </is>
      </c>
    </row>
    <row r="10" ht="35" customHeight="1">
      <c r="A10" s="80" t="n">
        <v>46208</v>
      </c>
      <c r="B10" s="7" t="inlineStr">
        <is>
          <t>Den slovanských věrozvěstů Cyrila a Metoděje</t>
        </is>
      </c>
      <c r="C10" s="7" t="inlineStr">
        <is>
          <t>MZV ČR - kalendář svátků 2026 (S2)</t>
        </is>
      </c>
      <c r="D10" s="81" t="inlineStr">
        <is>
          <t>Zahrnuto pro variantu a změny termínů</t>
        </is>
      </c>
    </row>
    <row r="11" ht="35" customHeight="1">
      <c r="A11" s="80" t="n">
        <v>46209</v>
      </c>
      <c r="B11" s="7" t="inlineStr">
        <is>
          <t>Den upálení mistra Jana Husa</t>
        </is>
      </c>
      <c r="C11" s="7" t="inlineStr">
        <is>
          <t>MZV ČR - kalendář svátků 2026 (S2)</t>
        </is>
      </c>
      <c r="D11" s="81" t="inlineStr">
        <is>
          <t>Zahrnuto pro variantu a změny termínů</t>
        </is>
      </c>
    </row>
    <row r="12" ht="35" customHeight="1">
      <c r="A12" s="80" t="n">
        <v>46293</v>
      </c>
      <c r="B12" s="7" t="inlineStr">
        <is>
          <t>Den české státnosti</t>
        </is>
      </c>
      <c r="C12" s="7" t="inlineStr">
        <is>
          <t>MZV ČR - kalendář svátků 2026 (S2)</t>
        </is>
      </c>
      <c r="D12" s="81" t="inlineStr">
        <is>
          <t>V okně etap 1-6</t>
        </is>
      </c>
    </row>
    <row r="13" ht="35" customHeight="1">
      <c r="A13" s="80" t="n">
        <v>46323</v>
      </c>
      <c r="B13" s="7" t="inlineStr">
        <is>
          <t>Den vzniku samostatného československého státu</t>
        </is>
      </c>
      <c r="C13" s="7" t="inlineStr">
        <is>
          <t>MZV ČR - kalendář svátků 2026 (S2)</t>
        </is>
      </c>
      <c r="D13" s="81" t="inlineStr">
        <is>
          <t>V okně etap 1-6</t>
        </is>
      </c>
    </row>
    <row r="14" ht="35" customHeight="1">
      <c r="A14" s="80" t="n">
        <v>46343</v>
      </c>
      <c r="B14" s="7" t="inlineStr">
        <is>
          <t>Den boje za svobodu a demokracii</t>
        </is>
      </c>
      <c r="C14" s="7" t="inlineStr">
        <is>
          <t>MZV ČR - kalendář svátků 2026 (S2)</t>
        </is>
      </c>
      <c r="D14" s="81" t="inlineStr">
        <is>
          <t>V okně etap 1-6</t>
        </is>
      </c>
    </row>
    <row r="15" ht="35" customHeight="1">
      <c r="A15" s="80" t="n">
        <v>46380</v>
      </c>
      <c r="B15" s="7" t="inlineStr">
        <is>
          <t>Štědrý den</t>
        </is>
      </c>
      <c r="C15" s="7" t="inlineStr">
        <is>
          <t>MZV ČR - kalendář svátků 2026 (S2)</t>
        </is>
      </c>
      <c r="D15" s="81" t="inlineStr">
        <is>
          <t>Zahrnuto pro variantu a změny termínů</t>
        </is>
      </c>
    </row>
    <row r="16" ht="35" customHeight="1">
      <c r="A16" s="80" t="n">
        <v>46381</v>
      </c>
      <c r="B16" s="7" t="inlineStr">
        <is>
          <t>1. svátek vánoční</t>
        </is>
      </c>
      <c r="C16" s="7" t="inlineStr">
        <is>
          <t>MZV ČR - kalendář svátků 2026 (S2)</t>
        </is>
      </c>
      <c r="D16" s="81" t="inlineStr">
        <is>
          <t>Zahrnuto pro variantu a změny termínů</t>
        </is>
      </c>
    </row>
    <row r="17" ht="35" customHeight="1">
      <c r="A17" s="80" t="n">
        <v>46382</v>
      </c>
      <c r="B17" s="7" t="inlineStr">
        <is>
          <t>2. svátek vánoční</t>
        </is>
      </c>
      <c r="C17" s="7" t="inlineStr">
        <is>
          <t>MZV ČR - kalendář svátků 2026 (S2)</t>
        </is>
      </c>
      <c r="D17" s="81" t="inlineStr">
        <is>
          <t>Zahrnuto pro variantu a změny termínů</t>
        </is>
      </c>
    </row>
    <row r="18"/>
    <row r="19">
      <c r="A19" s="4" t="inlineStr">
        <is>
          <t>REGISTR ZDROJŮ A PŘEDPOKLADŮ</t>
        </is>
      </c>
      <c r="B19" s="5" t="n"/>
      <c r="C19" s="5" t="n"/>
      <c r="D19" s="5" t="n"/>
    </row>
    <row r="20" ht="47" customHeight="1">
      <c r="A20" s="82" t="inlineStr">
        <is>
          <t>S1 - mapa</t>
        </is>
      </c>
      <c r="B20" s="22" t="inlineStr">
        <is>
          <t>C2_polohopis_LURAK1.pdf, strana 1. Délky a termíny z popisků; ulice z vizuálního odečtu barevných tras. Všechny údaje jsou odděleny od výpočtů.</t>
        </is>
      </c>
      <c r="C20" s="23" t="n"/>
      <c r="D20" s="23" t="n"/>
    </row>
    <row r="21" ht="47" customHeight="1">
      <c r="A21" s="82" t="inlineStr">
        <is>
          <t>S2 - svátky</t>
        </is>
      </c>
      <c r="B21" s="8" t="inlineStr">
        <is>
          <t>https://mzv.gov.cz/london/cz/konzularni_a_vizove_informace/statni_svatky_1/index.html</t>
        </is>
      </c>
    </row>
    <row r="22" ht="37" customHeight="1">
      <c r="A22" s="82" t="inlineStr">
        <is>
          <t>S2 - ověření</t>
        </is>
      </c>
      <c r="B22" s="22" t="inlineStr">
        <is>
          <t>MZV ČR, Velvyslanectví v Londýně: Státní svátky ČR v roce 2026. Ověřeno 29. 9. 2026.</t>
        </is>
      </c>
      <c r="C22" s="23" t="n"/>
      <c r="D22" s="23" t="n"/>
    </row>
    <row r="23" ht="47" customHeight="1">
      <c r="A23" s="82" t="inlineStr">
        <is>
          <t>P1 - výkon</t>
        </is>
      </c>
      <c r="B23" s="8" t="inlineStr">
        <is>
          <t>70 m/pracovní den a jedna četa: pracovní předpoklad z dřívějších zadání uživatele pro jiné stavby. Není obsažen v této mapě a pro LURAK1 nebyl potvrzen.</t>
        </is>
      </c>
    </row>
    <row r="24" ht="47" customHeight="1">
      <c r="A24" s="82" t="inlineStr">
        <is>
          <t>P2 - návaznost</t>
        </is>
      </c>
      <c r="B24" s="22" t="inlineStr">
        <is>
          <t>V kapacitní variantě je použito pořadí 1-2-3-4-5-6 bez souběhu a bez prostojů. Je to výpočtový předpoklad, nikoli potvrzená vazba podle zapojení sítě.</t>
        </is>
      </c>
      <c r="C24" s="23" t="n"/>
      <c r="D24" s="23" t="n"/>
    </row>
    <row r="25" ht="37" customHeight="1">
      <c r="A25" s="82" t="inlineStr">
        <is>
          <t>P3 - rozdíl</t>
        </is>
      </c>
      <c r="B25" s="8" t="inlineStr">
        <is>
          <t>642 m = 5 394 m minus 4 752 m. Není doloženo, zda jde o chybějící práce, chybu souhrnu nebo chybu některé etapy.</t>
        </is>
      </c>
    </row>
    <row r="26" ht="47" customHeight="1">
      <c r="A26" s="82" t="inlineStr">
        <is>
          <t>P4 - omezení</t>
        </is>
      </c>
      <c r="B26" s="22" t="inlineStr">
        <is>
          <t>Zimní režim SÚS, uzavírky, konečné obnovy povrchů, specifické protlaky ani HP nejsou v přiloženém podkladu pro tento harmonogram časově vyčísleny.</t>
        </is>
      </c>
      <c r="C26" s="23" t="n"/>
      <c r="D26" s="23" t="n"/>
    </row>
    <row r="27" ht="37" customHeight="1">
      <c r="A27" s="82" t="inlineStr">
        <is>
          <t>V1 - výpočty</t>
        </is>
      </c>
      <c r="B27" s="8" t="inlineStr">
        <is>
          <t>NETWORKDAYS a WORKDAY = pracovní kalendář; ROUNDUP = celé pracovní dny / čety nahoru; SUM = součty délek; MIN/MAX = hranice termínů.</t>
        </is>
      </c>
    </row>
  </sheetData>
  <mergeCells count="11">
    <mergeCell ref="A1:D1"/>
    <mergeCell ref="B23:D23"/>
    <mergeCell ref="B22:D22"/>
    <mergeCell ref="B26:D26"/>
    <mergeCell ref="B27:D27"/>
    <mergeCell ref="B21:D21"/>
    <mergeCell ref="A19:D19"/>
    <mergeCell ref="A2:D2"/>
    <mergeCell ref="B25:D25"/>
    <mergeCell ref="B24:D24"/>
    <mergeCell ref="B20:D20"/>
  </mergeCells>
  <hyperlinks>
    <hyperlink ref="C5" ns1:id="rId1"/>
    <hyperlink ref="C6" ns1:id="rId2"/>
    <hyperlink ref="C7" ns1:id="rId3"/>
    <hyperlink ref="C8" ns1:id="rId4"/>
    <hyperlink ref="C9" ns1:id="rId5"/>
    <hyperlink ref="C10" ns1:id="rId6"/>
    <hyperlink ref="C11" ns1:id="rId7"/>
    <hyperlink ref="C12" ns1:id="rId8"/>
    <hyperlink ref="C13" ns1:id="rId9"/>
    <hyperlink ref="C14" ns1:id="rId10"/>
    <hyperlink ref="C15" ns1:id="rId11"/>
    <hyperlink ref="C16" ns1:id="rId12"/>
    <hyperlink ref="C17" ns1:id="rId13"/>
    <hyperlink ref="B21" ns1:id="rId14"/>
  </hyperlinks>
  <pageMargins left="0.3" right="0.3" top="0.35" bottom="0.35" header="0.5" footer="0.5"/>
  <pageSetup orientation="landscape" paperSize="8" fitToHeight="1" fitToWidth="1"/>
  <headerFooter>
    <oddHeader/>
    <oddFooter>&amp;LProTelco s.r.o. | LURAK1 | Pracovní verze&amp;RStrana &amp;P z &amp;N</oddFooter>
    <evenHeader/>
    <evenFooter/>
    <firstHeader/>
    <firstFooter/>
  </headerFooter>
  <legacyDrawing ns1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ProTelco s.r.o. - pracovní podklad</dc:creator>
  <dc:title xmlns:dc="http://purl.org/dc/elements/1.1/">Harmonogram výkopových prací - LURAK1 / Lužná</dc:title>
  <dc:subject xmlns:dc="http://purl.org/dc/elements/1.1/">Termíny z mapy a samostatná kapacitní varianta</dc:subject>
  <dcterms:created xmlns:dcterms="http://purl.org/dc/terms/" xmlns:xsi="http://www.w3.org/2001/XMLSchema-instance" xsi:type="dcterms:W3CDTF">2026-09-29T06:29:47Z</dcterms:created>
  <dcterms:modified xmlns:dcterms="http://purl.org/dc/terms/" xmlns:xsi="http://www.w3.org/2001/XMLSchema-instance" xsi:type="dcterms:W3CDTF">2026-09-29T06:29:47Z</dcterms:modified>
</cp:coreProperties>
</file>